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5045" windowHeight="6900"/>
  </bookViews>
  <sheets>
    <sheet name="Kiegészítő információk" sheetId="16" r:id="rId1"/>
    <sheet name="ALAPADATOK" sheetId="14" r:id="rId2"/>
    <sheet name="Nettó fin 08 hóÖnkormányzat KFN" sheetId="9" r:id="rId3"/>
    <sheet name="Nettó fin 08 hóÖnkormányzat KF" sheetId="17" r:id="rId4"/>
    <sheet name="ELLENŐRZŐ ADATOK" sheetId="15" r:id="rId5"/>
    <sheet name="Munka1" sheetId="18" r:id="rId6"/>
  </sheets>
  <definedNames>
    <definedName name="_xlnm.Print_Area" localSheetId="1">ALAPADATOK!$A$1:$J$155</definedName>
    <definedName name="_xlnm.Print_Area" localSheetId="4">'ELLENŐRZŐ ADATOK'!$A$1:$T$93</definedName>
    <definedName name="_xlnm.Print_Area" localSheetId="0">'Kiegészítő információk'!$A$1:$A$21</definedName>
    <definedName name="_xlnm.Print_Area" localSheetId="3">'Nettó fin 08 hóÖnkormányzat KF'!$A$1:$T$131</definedName>
    <definedName name="_xlnm.Print_Area" localSheetId="2">'Nettó fin 08 hóÖnkormányzat KFN'!$A$1:$T$137</definedName>
  </definedNames>
  <calcPr calcId="145621"/>
</workbook>
</file>

<file path=xl/calcChain.xml><?xml version="1.0" encoding="utf-8"?>
<calcChain xmlns="http://schemas.openxmlformats.org/spreadsheetml/2006/main">
  <c r="I26" i="14" l="1"/>
  <c r="J68" i="14"/>
  <c r="I22" i="14" l="1"/>
  <c r="J22" i="14" s="1"/>
  <c r="I125" i="14"/>
  <c r="J125" i="14" s="1"/>
  <c r="I72" i="14"/>
  <c r="J72" i="14" s="1"/>
  <c r="T79" i="15"/>
  <c r="Q79" i="15"/>
  <c r="G42" i="15"/>
  <c r="F42" i="15"/>
  <c r="E42" i="15"/>
  <c r="D42" i="15"/>
  <c r="H42" i="15" s="1"/>
  <c r="E38" i="9"/>
  <c r="G42" i="9" l="1"/>
  <c r="Q127" i="17" s="1"/>
  <c r="E42" i="9"/>
  <c r="K127" i="17" s="1"/>
  <c r="C42" i="9"/>
  <c r="E127" i="17" s="1"/>
  <c r="H127" i="17" s="1"/>
  <c r="J41" i="14"/>
  <c r="I41" i="14"/>
  <c r="T127" i="17" l="1"/>
  <c r="N127" i="17"/>
  <c r="E133" i="9"/>
  <c r="H133" i="9" s="1"/>
  <c r="K133" i="9"/>
  <c r="N133" i="9" s="1"/>
  <c r="Q133" i="9"/>
  <c r="T133" i="9" s="1"/>
  <c r="J42" i="9"/>
  <c r="A1" i="17"/>
  <c r="A2" i="9"/>
  <c r="I119" i="14" l="1"/>
  <c r="J119" i="14" s="1"/>
  <c r="D118" i="14"/>
  <c r="D115" i="14"/>
  <c r="D62" i="14"/>
  <c r="E12" i="14"/>
  <c r="D12" i="14"/>
  <c r="G10" i="17"/>
  <c r="I63" i="14"/>
  <c r="D50" i="15" l="1"/>
  <c r="D48" i="15"/>
  <c r="D41" i="15"/>
  <c r="D40" i="15"/>
  <c r="D34" i="15"/>
  <c r="D32" i="15"/>
  <c r="D31" i="15"/>
  <c r="D30" i="15"/>
  <c r="D29" i="15"/>
  <c r="D27" i="15"/>
  <c r="D15" i="15"/>
  <c r="D45" i="15"/>
  <c r="D44" i="15"/>
  <c r="D36" i="15"/>
  <c r="E90" i="15" s="1"/>
  <c r="G138" i="14"/>
  <c r="H138" i="14"/>
  <c r="F85" i="14"/>
  <c r="G85" i="14"/>
  <c r="H85" i="14"/>
  <c r="E35" i="14"/>
  <c r="G35" i="14"/>
  <c r="H35" i="14"/>
  <c r="Q103" i="17" l="1"/>
  <c r="T103" i="17" s="1"/>
  <c r="C11" i="17"/>
  <c r="G33" i="17"/>
  <c r="G32" i="17"/>
  <c r="Q123" i="17" s="1"/>
  <c r="C33" i="17"/>
  <c r="E125" i="17" s="1"/>
  <c r="H125" i="17" s="1"/>
  <c r="C32" i="17"/>
  <c r="C38" i="9"/>
  <c r="C37" i="9"/>
  <c r="D38" i="15"/>
  <c r="I62" i="14"/>
  <c r="D14" i="15"/>
  <c r="D37" i="15"/>
  <c r="I139" i="14"/>
  <c r="J139" i="14" s="1"/>
  <c r="G37" i="9" s="1"/>
  <c r="Q129" i="9" s="1"/>
  <c r="I140" i="14"/>
  <c r="J140" i="14" s="1"/>
  <c r="F38" i="15" s="1"/>
  <c r="I86" i="14"/>
  <c r="J86" i="14" s="1"/>
  <c r="I87" i="14"/>
  <c r="J87" i="14" s="1"/>
  <c r="I36" i="14"/>
  <c r="J36" i="14" s="1"/>
  <c r="I37" i="14"/>
  <c r="J37" i="14" s="1"/>
  <c r="Q109" i="9"/>
  <c r="Q110" i="9" s="1"/>
  <c r="T110" i="9" s="1"/>
  <c r="D19" i="15"/>
  <c r="H19" i="15" s="1"/>
  <c r="D58" i="14"/>
  <c r="C10" i="15" s="1"/>
  <c r="I58" i="14"/>
  <c r="F23" i="15"/>
  <c r="G38" i="9" l="1"/>
  <c r="Q131" i="9" s="1"/>
  <c r="T131" i="9" s="1"/>
  <c r="E37" i="9"/>
  <c r="K129" i="9" s="1"/>
  <c r="Q125" i="17"/>
  <c r="T125" i="17" s="1"/>
  <c r="Q124" i="17"/>
  <c r="T124" i="17" s="1"/>
  <c r="K131" i="9"/>
  <c r="N131" i="9" s="1"/>
  <c r="K130" i="9"/>
  <c r="N130" i="9" s="1"/>
  <c r="E33" i="17"/>
  <c r="K125" i="17" s="1"/>
  <c r="N125" i="17" s="1"/>
  <c r="E130" i="9"/>
  <c r="H130" i="9" s="1"/>
  <c r="E131" i="9"/>
  <c r="H131" i="9" s="1"/>
  <c r="J58" i="14"/>
  <c r="E124" i="17"/>
  <c r="H124" i="17" s="1"/>
  <c r="E38" i="15"/>
  <c r="G38" i="15" s="1"/>
  <c r="H38" i="15" s="1"/>
  <c r="E32" i="17"/>
  <c r="K123" i="17" s="1"/>
  <c r="F37" i="15"/>
  <c r="J37" i="9"/>
  <c r="E129" i="9"/>
  <c r="H129" i="9" s="1"/>
  <c r="E123" i="17"/>
  <c r="Q104" i="17"/>
  <c r="T104" i="17" s="1"/>
  <c r="E37" i="15"/>
  <c r="D46" i="15"/>
  <c r="J63" i="14"/>
  <c r="T109" i="9"/>
  <c r="C9" i="15"/>
  <c r="C8" i="15"/>
  <c r="C7" i="15"/>
  <c r="C6" i="15"/>
  <c r="C5" i="15"/>
  <c r="C4" i="15"/>
  <c r="G10" i="15"/>
  <c r="H115" i="14"/>
  <c r="G115" i="14"/>
  <c r="F115" i="14"/>
  <c r="E115" i="14"/>
  <c r="H62" i="14"/>
  <c r="G62" i="14"/>
  <c r="F62" i="14"/>
  <c r="E62" i="14"/>
  <c r="F12" i="14"/>
  <c r="G12" i="14"/>
  <c r="H12" i="14"/>
  <c r="J38" i="9" l="1"/>
  <c r="Q130" i="9"/>
  <c r="T130" i="9" s="1"/>
  <c r="J33" i="17"/>
  <c r="K124" i="17"/>
  <c r="N124" i="17" s="1"/>
  <c r="G37" i="15"/>
  <c r="H37" i="15" s="1"/>
  <c r="J32" i="17"/>
  <c r="I115" i="14"/>
  <c r="I12" i="14"/>
  <c r="J12" i="14" s="1"/>
  <c r="H22" i="17"/>
  <c r="D22" i="17"/>
  <c r="E64" i="17" s="1"/>
  <c r="H44" i="17"/>
  <c r="Q55" i="17" s="1"/>
  <c r="T55" i="17" s="1"/>
  <c r="D44" i="17"/>
  <c r="H42" i="17"/>
  <c r="D42" i="17"/>
  <c r="H39" i="17"/>
  <c r="Q111" i="17" s="1"/>
  <c r="T111" i="17" s="1"/>
  <c r="H38" i="17"/>
  <c r="D39" i="17"/>
  <c r="E95" i="17" s="1"/>
  <c r="D38" i="17"/>
  <c r="G36" i="17"/>
  <c r="Q106" i="17" s="1"/>
  <c r="H35" i="17"/>
  <c r="C36" i="17"/>
  <c r="D35" i="17"/>
  <c r="H31" i="17"/>
  <c r="Q78" i="15" s="1"/>
  <c r="D31" i="17"/>
  <c r="E78" i="15" s="1"/>
  <c r="H29" i="17"/>
  <c r="Q121" i="17" s="1"/>
  <c r="D29" i="17"/>
  <c r="E116" i="17" s="1"/>
  <c r="G27" i="17"/>
  <c r="H60" i="17" s="1"/>
  <c r="G26" i="17"/>
  <c r="G25" i="17"/>
  <c r="H120" i="17" s="1"/>
  <c r="H24" i="17"/>
  <c r="C27" i="17"/>
  <c r="C26" i="17"/>
  <c r="H65" i="17" s="1"/>
  <c r="C25" i="17"/>
  <c r="D24" i="17"/>
  <c r="H17" i="17"/>
  <c r="D17" i="17"/>
  <c r="H82" i="17" s="1"/>
  <c r="I11" i="17"/>
  <c r="G12" i="17"/>
  <c r="G8" i="17"/>
  <c r="G7" i="17"/>
  <c r="C12" i="17"/>
  <c r="C10" i="17"/>
  <c r="C8" i="17"/>
  <c r="C7" i="17"/>
  <c r="I98" i="14"/>
  <c r="F44" i="17" s="1"/>
  <c r="K55" i="17" s="1"/>
  <c r="N55" i="17" s="1"/>
  <c r="I96" i="14"/>
  <c r="F42" i="17" s="1"/>
  <c r="I93" i="14"/>
  <c r="F39" i="17" s="1"/>
  <c r="K100" i="17" s="1"/>
  <c r="I92" i="14"/>
  <c r="F38" i="17" s="1"/>
  <c r="I90" i="14"/>
  <c r="E36" i="17" s="1"/>
  <c r="K106" i="17" s="1"/>
  <c r="I89" i="14"/>
  <c r="F35" i="17" s="1"/>
  <c r="I85" i="14"/>
  <c r="F31" i="17" s="1"/>
  <c r="I83" i="14"/>
  <c r="I81" i="14"/>
  <c r="E27" i="17" s="1"/>
  <c r="H59" i="17" s="1"/>
  <c r="I80" i="14"/>
  <c r="E26" i="17" s="1"/>
  <c r="I79" i="14"/>
  <c r="E25" i="17" s="1"/>
  <c r="H119" i="17" s="1"/>
  <c r="I78" i="14"/>
  <c r="F24" i="17" s="1"/>
  <c r="I76" i="14"/>
  <c r="F22" i="17" s="1"/>
  <c r="E56" i="17" s="1"/>
  <c r="E57" i="17" s="1"/>
  <c r="F17" i="17"/>
  <c r="H83" i="17" s="1"/>
  <c r="C13" i="17"/>
  <c r="I13" i="17" s="1"/>
  <c r="E12" i="17"/>
  <c r="I66" i="14"/>
  <c r="I64" i="14"/>
  <c r="J64" i="14" s="1"/>
  <c r="I13" i="14"/>
  <c r="A1" i="9"/>
  <c r="T123" i="17"/>
  <c r="E61" i="17"/>
  <c r="H61" i="17" s="1"/>
  <c r="Q61" i="17" s="1"/>
  <c r="T61" i="17" s="1"/>
  <c r="E103" i="17" l="1"/>
  <c r="H103" i="17" s="1"/>
  <c r="N59" i="17"/>
  <c r="F29" i="17"/>
  <c r="K121" i="17" s="1"/>
  <c r="N121" i="17" s="1"/>
  <c r="E34" i="15"/>
  <c r="N123" i="17"/>
  <c r="K78" i="15"/>
  <c r="J13" i="14"/>
  <c r="E14" i="15"/>
  <c r="H57" i="17"/>
  <c r="Q105" i="17"/>
  <c r="T105" i="17" s="1"/>
  <c r="Q107" i="17"/>
  <c r="T107" i="17" s="1"/>
  <c r="T106" i="17"/>
  <c r="J66" i="14"/>
  <c r="J62" i="14"/>
  <c r="J71" i="14" s="1"/>
  <c r="J74" i="14" s="1"/>
  <c r="K105" i="17"/>
  <c r="N105" i="17" s="1"/>
  <c r="T60" i="17"/>
  <c r="J38" i="17"/>
  <c r="E8" i="17"/>
  <c r="I8" i="17" s="1"/>
  <c r="J24" i="17"/>
  <c r="E109" i="17"/>
  <c r="H109" i="17" s="1"/>
  <c r="Q109" i="17" s="1"/>
  <c r="T109" i="17" s="1"/>
  <c r="T133" i="17" s="1"/>
  <c r="E7" i="17"/>
  <c r="I7" i="17" s="1"/>
  <c r="I100" i="14"/>
  <c r="F46" i="17" s="1"/>
  <c r="H85" i="17"/>
  <c r="N85" i="17" s="1"/>
  <c r="E98" i="17"/>
  <c r="K98" i="17" s="1"/>
  <c r="N98" i="17" s="1"/>
  <c r="E10" i="17"/>
  <c r="H86" i="17"/>
  <c r="T86" i="17" s="1"/>
  <c r="J44" i="17"/>
  <c r="I12" i="17"/>
  <c r="J42" i="17"/>
  <c r="E55" i="17"/>
  <c r="H55" i="17" s="1"/>
  <c r="J27" i="17"/>
  <c r="D6" i="17"/>
  <c r="E62" i="17"/>
  <c r="H62" i="17" s="1"/>
  <c r="Q62" i="17" s="1"/>
  <c r="H87" i="17"/>
  <c r="T87" i="17" s="1"/>
  <c r="J29" i="17"/>
  <c r="J22" i="17"/>
  <c r="H64" i="17"/>
  <c r="J36" i="17"/>
  <c r="E106" i="17"/>
  <c r="H56" i="17"/>
  <c r="J26" i="17"/>
  <c r="T121" i="17"/>
  <c r="Q122" i="17"/>
  <c r="T122" i="17" s="1"/>
  <c r="E105" i="17"/>
  <c r="H105" i="17" s="1"/>
  <c r="J35" i="17"/>
  <c r="N106" i="17"/>
  <c r="K107" i="17"/>
  <c r="N107" i="17" s="1"/>
  <c r="N108" i="17" s="1"/>
  <c r="J39" i="17"/>
  <c r="K56" i="17"/>
  <c r="H108" i="17"/>
  <c r="J17" i="17"/>
  <c r="H115" i="17"/>
  <c r="J25" i="17"/>
  <c r="J31" i="17"/>
  <c r="H123" i="17"/>
  <c r="K101" i="17"/>
  <c r="N101" i="17" s="1"/>
  <c r="N100" i="17"/>
  <c r="Q112" i="17"/>
  <c r="T112" i="17" s="1"/>
  <c r="E104" i="17"/>
  <c r="H104" i="17" s="1"/>
  <c r="H84" i="17"/>
  <c r="N84" i="17" s="1"/>
  <c r="D23" i="15"/>
  <c r="D17" i="15"/>
  <c r="D52" i="15"/>
  <c r="K122" i="17" l="1"/>
  <c r="N122" i="17" s="1"/>
  <c r="T71" i="15"/>
  <c r="T108" i="17"/>
  <c r="T134" i="17" s="1"/>
  <c r="T72" i="15" s="1"/>
  <c r="E110" i="17"/>
  <c r="H110" i="17" s="1"/>
  <c r="Q110" i="17" s="1"/>
  <c r="T110" i="17" s="1"/>
  <c r="T137" i="17"/>
  <c r="T75" i="15" s="1"/>
  <c r="E99" i="17"/>
  <c r="K99" i="17" s="1"/>
  <c r="Q63" i="17"/>
  <c r="T62" i="17"/>
  <c r="K103" i="17"/>
  <c r="F6" i="17"/>
  <c r="H98" i="17"/>
  <c r="N137" i="17"/>
  <c r="N75" i="15" s="1"/>
  <c r="H106" i="17"/>
  <c r="E107" i="17"/>
  <c r="H107" i="17" s="1"/>
  <c r="N56" i="17"/>
  <c r="K57" i="17"/>
  <c r="E96" i="17"/>
  <c r="H95" i="17"/>
  <c r="H116" i="17"/>
  <c r="E117" i="17"/>
  <c r="H117" i="17" s="1"/>
  <c r="N133" i="17" l="1"/>
  <c r="N71" i="15" s="1"/>
  <c r="Q133" i="17"/>
  <c r="Q71" i="15" s="1"/>
  <c r="K133" i="17"/>
  <c r="K71" i="15" s="1"/>
  <c r="H96" i="17"/>
  <c r="H99" i="17"/>
  <c r="K104" i="17"/>
  <c r="N104" i="17" s="1"/>
  <c r="N103" i="17"/>
  <c r="T136" i="17"/>
  <c r="N57" i="17"/>
  <c r="K58" i="17"/>
  <c r="H18" i="15"/>
  <c r="D53" i="15"/>
  <c r="D106" i="14"/>
  <c r="N134" i="17" l="1"/>
  <c r="N72" i="15" s="1"/>
  <c r="T74" i="15"/>
  <c r="T77" i="15" s="1"/>
  <c r="T80" i="15" s="1"/>
  <c r="D13" i="15"/>
  <c r="D16" i="15"/>
  <c r="D3" i="15"/>
  <c r="H3" i="15" s="1"/>
  <c r="H118" i="14"/>
  <c r="G118" i="14"/>
  <c r="F118" i="14"/>
  <c r="E118" i="14"/>
  <c r="H15" i="14"/>
  <c r="E15" i="14"/>
  <c r="F15" i="14"/>
  <c r="G15" i="14"/>
  <c r="D15" i="14"/>
  <c r="C17" i="9"/>
  <c r="I17" i="9" s="1"/>
  <c r="T114" i="9" l="1"/>
  <c r="N114" i="9"/>
  <c r="N136" i="17"/>
  <c r="H114" i="9"/>
  <c r="D54" i="15"/>
  <c r="I15" i="14"/>
  <c r="J15" i="14" s="1"/>
  <c r="H154" i="14"/>
  <c r="G154" i="14"/>
  <c r="F154" i="14"/>
  <c r="E154" i="14"/>
  <c r="D154" i="14"/>
  <c r="H153" i="14"/>
  <c r="G153" i="14"/>
  <c r="F153" i="14"/>
  <c r="E153" i="14"/>
  <c r="D153" i="14"/>
  <c r="I151" i="14"/>
  <c r="J151" i="14" s="1"/>
  <c r="I149" i="14"/>
  <c r="J149" i="14" s="1"/>
  <c r="H147" i="14"/>
  <c r="H155" i="14" s="1"/>
  <c r="G147" i="14"/>
  <c r="F147" i="14"/>
  <c r="F155" i="14" s="1"/>
  <c r="E147" i="14"/>
  <c r="D147" i="14"/>
  <c r="D155" i="14" s="1"/>
  <c r="I146" i="14"/>
  <c r="J146" i="14" s="1"/>
  <c r="F45" i="15" s="1"/>
  <c r="I145" i="14"/>
  <c r="J145" i="14" s="1"/>
  <c r="F44" i="15" s="1"/>
  <c r="I143" i="14"/>
  <c r="J143" i="14" s="1"/>
  <c r="F41" i="15" s="1"/>
  <c r="I142" i="14"/>
  <c r="J142" i="14" s="1"/>
  <c r="I138" i="14"/>
  <c r="J138" i="14" s="1"/>
  <c r="F36" i="15" s="1"/>
  <c r="Q90" i="15" s="1"/>
  <c r="I136" i="14"/>
  <c r="J136" i="14" s="1"/>
  <c r="I134" i="14"/>
  <c r="I133" i="14"/>
  <c r="J133" i="14" s="1"/>
  <c r="I132" i="14"/>
  <c r="J132" i="14" s="1"/>
  <c r="I131" i="14"/>
  <c r="J131" i="14" s="1"/>
  <c r="I129" i="14"/>
  <c r="J129" i="14" s="1"/>
  <c r="F27" i="15" s="1"/>
  <c r="J121" i="14"/>
  <c r="G155" i="14"/>
  <c r="I118" i="14"/>
  <c r="I117" i="14"/>
  <c r="I116" i="14"/>
  <c r="D101" i="14"/>
  <c r="D100" i="14"/>
  <c r="H101" i="14"/>
  <c r="G101" i="14"/>
  <c r="F101" i="14"/>
  <c r="E101" i="14"/>
  <c r="H100" i="14"/>
  <c r="H46" i="17" s="1"/>
  <c r="G100" i="14"/>
  <c r="F100" i="14"/>
  <c r="E100" i="14"/>
  <c r="E65" i="14"/>
  <c r="I65" i="14"/>
  <c r="G65" i="14"/>
  <c r="H65" i="14" s="1"/>
  <c r="G9" i="17" s="1"/>
  <c r="H94" i="14"/>
  <c r="H40" i="17" s="1"/>
  <c r="Q113" i="17" s="1"/>
  <c r="Q134" i="17" s="1"/>
  <c r="G94" i="14"/>
  <c r="F94" i="14"/>
  <c r="D94" i="14"/>
  <c r="E94" i="14"/>
  <c r="J96" i="14"/>
  <c r="J98" i="14"/>
  <c r="J93" i="14"/>
  <c r="J92" i="14"/>
  <c r="J90" i="14"/>
  <c r="J89" i="14"/>
  <c r="J85" i="14"/>
  <c r="J83" i="14"/>
  <c r="J81" i="14"/>
  <c r="J80" i="14"/>
  <c r="J79" i="14"/>
  <c r="J78" i="14"/>
  <c r="J76" i="14"/>
  <c r="D50" i="9"/>
  <c r="D48" i="9"/>
  <c r="D45" i="9"/>
  <c r="D44" i="9"/>
  <c r="C41" i="9"/>
  <c r="D40" i="9"/>
  <c r="D36" i="9"/>
  <c r="E66" i="15" s="1"/>
  <c r="D34" i="9"/>
  <c r="C31" i="9"/>
  <c r="C30" i="9"/>
  <c r="H121" i="9" s="1"/>
  <c r="D29" i="9"/>
  <c r="D27" i="9"/>
  <c r="D22" i="9"/>
  <c r="C18" i="9"/>
  <c r="I18" i="9" s="1"/>
  <c r="C16" i="9"/>
  <c r="H132" i="9" s="1"/>
  <c r="C14" i="9"/>
  <c r="C10" i="9"/>
  <c r="C9" i="9"/>
  <c r="C8" i="9"/>
  <c r="C7" i="9"/>
  <c r="C6" i="9"/>
  <c r="C5" i="9"/>
  <c r="E72" i="9" s="1"/>
  <c r="H51" i="14"/>
  <c r="G51" i="14"/>
  <c r="F51" i="14"/>
  <c r="E51" i="14"/>
  <c r="D51" i="14"/>
  <c r="D52" i="9" s="1"/>
  <c r="H52" i="14"/>
  <c r="G52" i="14"/>
  <c r="F52" i="14"/>
  <c r="E52" i="14"/>
  <c r="D52" i="14"/>
  <c r="D53" i="9" s="1"/>
  <c r="I47" i="14"/>
  <c r="I49" i="14"/>
  <c r="I44" i="14"/>
  <c r="D45" i="14"/>
  <c r="D46" i="9" s="1"/>
  <c r="I43" i="14"/>
  <c r="H45" i="14"/>
  <c r="G45" i="14"/>
  <c r="F45" i="14"/>
  <c r="E45" i="14"/>
  <c r="I40" i="14"/>
  <c r="I39" i="14"/>
  <c r="I35" i="14"/>
  <c r="I33" i="14"/>
  <c r="J33" i="14" s="1"/>
  <c r="I31" i="14"/>
  <c r="I30" i="14"/>
  <c r="I29" i="14"/>
  <c r="I28" i="14"/>
  <c r="C15" i="9"/>
  <c r="J18" i="14"/>
  <c r="I16" i="14"/>
  <c r="I14" i="14"/>
  <c r="J14" i="14" s="1"/>
  <c r="C13" i="9"/>
  <c r="D3" i="14"/>
  <c r="F34" i="15" l="1"/>
  <c r="G34" i="15" s="1"/>
  <c r="H34" i="15" s="1"/>
  <c r="N74" i="15"/>
  <c r="E112" i="9"/>
  <c r="J40" i="14"/>
  <c r="E41" i="15"/>
  <c r="G41" i="15"/>
  <c r="H41" i="15" s="1"/>
  <c r="D12" i="9"/>
  <c r="J49" i="14"/>
  <c r="E50" i="15"/>
  <c r="F48" i="9"/>
  <c r="E48" i="15"/>
  <c r="J44" i="14"/>
  <c r="E45" i="15"/>
  <c r="F44" i="9"/>
  <c r="E44" i="15"/>
  <c r="J39" i="14"/>
  <c r="E40" i="15"/>
  <c r="J30" i="14"/>
  <c r="E31" i="15"/>
  <c r="J29" i="14"/>
  <c r="E30" i="15"/>
  <c r="J28" i="14"/>
  <c r="E29" i="15"/>
  <c r="J26" i="14"/>
  <c r="E27" i="15"/>
  <c r="G27" i="15" s="1"/>
  <c r="H27" i="15" s="1"/>
  <c r="E23" i="15"/>
  <c r="G23" i="15" s="1"/>
  <c r="H23" i="15" s="1"/>
  <c r="J16" i="14"/>
  <c r="E17" i="15"/>
  <c r="E13" i="15" s="1"/>
  <c r="E15" i="15"/>
  <c r="F40" i="15"/>
  <c r="F31" i="15"/>
  <c r="F30" i="15"/>
  <c r="F29" i="15"/>
  <c r="F50" i="15"/>
  <c r="F48" i="15"/>
  <c r="F46" i="15"/>
  <c r="E32" i="9"/>
  <c r="H65" i="9" s="1"/>
  <c r="E32" i="15"/>
  <c r="J35" i="14"/>
  <c r="E36" i="15"/>
  <c r="J134" i="14"/>
  <c r="H48" i="9"/>
  <c r="I94" i="14"/>
  <c r="F40" i="17" s="1"/>
  <c r="K102" i="17" s="1"/>
  <c r="K134" i="17" s="1"/>
  <c r="E102" i="14"/>
  <c r="H22" i="9"/>
  <c r="H89" i="9" s="1"/>
  <c r="H36" i="9"/>
  <c r="T113" i="17"/>
  <c r="G102" i="14"/>
  <c r="J116" i="14"/>
  <c r="F14" i="15" s="1"/>
  <c r="F52" i="15" s="1"/>
  <c r="F17" i="15"/>
  <c r="G30" i="9"/>
  <c r="H126" i="9" s="1"/>
  <c r="G41" i="9"/>
  <c r="E9" i="17"/>
  <c r="H102" i="14"/>
  <c r="H48" i="17" s="1"/>
  <c r="J117" i="14"/>
  <c r="F15" i="15" s="1"/>
  <c r="F53" i="15" s="1"/>
  <c r="G16" i="9"/>
  <c r="T132" i="9" s="1"/>
  <c r="H29" i="9"/>
  <c r="G31" i="9"/>
  <c r="H34" i="9"/>
  <c r="Q127" i="9" s="1"/>
  <c r="Q128" i="9" s="1"/>
  <c r="T128" i="9" s="1"/>
  <c r="H40" i="9"/>
  <c r="H50" i="9"/>
  <c r="Q61" i="9" s="1"/>
  <c r="T61" i="9" s="1"/>
  <c r="J118" i="14"/>
  <c r="G15" i="9" s="1"/>
  <c r="C32" i="9"/>
  <c r="H45" i="9"/>
  <c r="H44" i="9"/>
  <c r="H27" i="9"/>
  <c r="E67" i="9" s="1"/>
  <c r="H67" i="9" s="1"/>
  <c r="Q67" i="9" s="1"/>
  <c r="T67" i="9" s="1"/>
  <c r="D40" i="17"/>
  <c r="E97" i="17" s="1"/>
  <c r="D47" i="17"/>
  <c r="D46" i="17"/>
  <c r="J46" i="17" s="1"/>
  <c r="C4" i="17"/>
  <c r="H10" i="15"/>
  <c r="D53" i="14"/>
  <c r="D54" i="9" s="1"/>
  <c r="I154" i="14"/>
  <c r="J154" i="14" s="1"/>
  <c r="H53" i="9" s="1"/>
  <c r="I101" i="14"/>
  <c r="F29" i="9"/>
  <c r="E111" i="9"/>
  <c r="H111" i="9" s="1"/>
  <c r="J100" i="14"/>
  <c r="I147" i="14"/>
  <c r="J147" i="14" s="1"/>
  <c r="H46" i="9" s="1"/>
  <c r="I153" i="14"/>
  <c r="J153" i="14" s="1"/>
  <c r="H52" i="9" s="1"/>
  <c r="E155" i="14"/>
  <c r="I155" i="14" s="1"/>
  <c r="J155" i="14" s="1"/>
  <c r="H54" i="9" s="1"/>
  <c r="D65" i="14"/>
  <c r="F65" i="14"/>
  <c r="F102" i="14" s="1"/>
  <c r="E13" i="9"/>
  <c r="J47" i="14"/>
  <c r="F34" i="9"/>
  <c r="E14" i="9"/>
  <c r="E30" i="9"/>
  <c r="F50" i="9"/>
  <c r="F22" i="9"/>
  <c r="F40" i="9"/>
  <c r="F27" i="9"/>
  <c r="E31" i="9"/>
  <c r="E16" i="9"/>
  <c r="N132" i="9" s="1"/>
  <c r="F36" i="9"/>
  <c r="K66" i="15" s="1"/>
  <c r="E41" i="9"/>
  <c r="F45" i="9"/>
  <c r="I51" i="14"/>
  <c r="E53" i="14"/>
  <c r="J31" i="14"/>
  <c r="G53" i="14"/>
  <c r="F53" i="14"/>
  <c r="H53" i="14"/>
  <c r="I45" i="14"/>
  <c r="J43" i="14"/>
  <c r="I52" i="14"/>
  <c r="J3" i="14"/>
  <c r="J40" i="9" l="1"/>
  <c r="J41" i="9"/>
  <c r="G30" i="15"/>
  <c r="H30" i="15" s="1"/>
  <c r="G17" i="15"/>
  <c r="H17" i="15" s="1"/>
  <c r="F12" i="9"/>
  <c r="E68" i="9"/>
  <c r="H68" i="9" s="1"/>
  <c r="Q68" i="9" s="1"/>
  <c r="J29" i="9"/>
  <c r="G29" i="15"/>
  <c r="H29" i="15" s="1"/>
  <c r="G40" i="15"/>
  <c r="H40" i="15" s="1"/>
  <c r="J22" i="9"/>
  <c r="N102" i="17"/>
  <c r="K136" i="17"/>
  <c r="G50" i="15"/>
  <c r="H50" i="15" s="1"/>
  <c r="G48" i="15"/>
  <c r="H48" i="15" s="1"/>
  <c r="J48" i="9"/>
  <c r="G31" i="15"/>
  <c r="H31" i="15" s="1"/>
  <c r="E53" i="15"/>
  <c r="G53" i="15" s="1"/>
  <c r="H53" i="15" s="1"/>
  <c r="E46" i="15"/>
  <c r="E52" i="15"/>
  <c r="G52" i="15" s="1"/>
  <c r="H52" i="15" s="1"/>
  <c r="G36" i="15"/>
  <c r="H36" i="15" s="1"/>
  <c r="K90" i="15"/>
  <c r="N65" i="9"/>
  <c r="E16" i="15"/>
  <c r="T129" i="9"/>
  <c r="Q66" i="15"/>
  <c r="G32" i="9"/>
  <c r="H66" i="9" s="1"/>
  <c r="T66" i="9" s="1"/>
  <c r="F32" i="15"/>
  <c r="G32" i="15" s="1"/>
  <c r="H32" i="15" s="1"/>
  <c r="G15" i="15"/>
  <c r="H15" i="15" s="1"/>
  <c r="F16" i="15"/>
  <c r="F54" i="15" s="1"/>
  <c r="F13" i="15"/>
  <c r="G13" i="15" s="1"/>
  <c r="H13" i="15" s="1"/>
  <c r="J36" i="9"/>
  <c r="J94" i="14"/>
  <c r="I16" i="9"/>
  <c r="Q119" i="9"/>
  <c r="T127" i="9"/>
  <c r="E115" i="9"/>
  <c r="E116" i="9" s="1"/>
  <c r="H116" i="9" s="1"/>
  <c r="Q116" i="9" s="1"/>
  <c r="T116" i="9" s="1"/>
  <c r="Q111" i="9"/>
  <c r="T111" i="9" s="1"/>
  <c r="Q117" i="9"/>
  <c r="Q118" i="9" s="1"/>
  <c r="T118" i="9" s="1"/>
  <c r="Q112" i="9"/>
  <c r="J34" i="9"/>
  <c r="I102" i="14"/>
  <c r="G13" i="9"/>
  <c r="I13" i="9" s="1"/>
  <c r="I10" i="17"/>
  <c r="H126" i="17" s="1"/>
  <c r="H6" i="17"/>
  <c r="J6" i="17" s="1"/>
  <c r="Q72" i="15"/>
  <c r="Q136" i="17"/>
  <c r="J27" i="9"/>
  <c r="F47" i="17"/>
  <c r="H47" i="17"/>
  <c r="G14" i="9"/>
  <c r="I14" i="9" s="1"/>
  <c r="G14" i="15"/>
  <c r="H14" i="15" s="1"/>
  <c r="J45" i="9"/>
  <c r="G45" i="15"/>
  <c r="H45" i="15" s="1"/>
  <c r="G44" i="15"/>
  <c r="J40" i="17"/>
  <c r="H97" i="17"/>
  <c r="E128" i="17"/>
  <c r="E130" i="17"/>
  <c r="J65" i="14"/>
  <c r="C9" i="17"/>
  <c r="I9" i="17" s="1"/>
  <c r="E66" i="17"/>
  <c r="D3" i="17"/>
  <c r="J3" i="17" s="1"/>
  <c r="J115" i="14"/>
  <c r="J30" i="9"/>
  <c r="H125" i="9"/>
  <c r="J101" i="14"/>
  <c r="K111" i="9"/>
  <c r="N111" i="9" s="1"/>
  <c r="K112" i="9"/>
  <c r="K113" i="9" s="1"/>
  <c r="N113" i="9" s="1"/>
  <c r="Q69" i="9"/>
  <c r="T68" i="9"/>
  <c r="D102" i="14"/>
  <c r="D48" i="17" s="1"/>
  <c r="H91" i="9"/>
  <c r="E15" i="9"/>
  <c r="I15" i="9" s="1"/>
  <c r="J51" i="14"/>
  <c r="F52" i="9"/>
  <c r="J52" i="9" s="1"/>
  <c r="J45" i="14"/>
  <c r="F46" i="9"/>
  <c r="K108" i="9" s="1"/>
  <c r="J52" i="14"/>
  <c r="F53" i="9"/>
  <c r="J53" i="9" s="1"/>
  <c r="I53" i="14"/>
  <c r="J124" i="14" l="1"/>
  <c r="J123" i="14" s="1"/>
  <c r="J21" i="14"/>
  <c r="J24" i="14" s="1"/>
  <c r="H12" i="9"/>
  <c r="J12" i="9" s="1"/>
  <c r="K72" i="15"/>
  <c r="E54" i="15"/>
  <c r="G54" i="15" s="1"/>
  <c r="H54" i="15" s="1"/>
  <c r="H93" i="9"/>
  <c r="T93" i="9" s="1"/>
  <c r="J32" i="9"/>
  <c r="H92" i="9"/>
  <c r="T92" i="9" s="1"/>
  <c r="T119" i="9"/>
  <c r="H66" i="17"/>
  <c r="G16" i="15"/>
  <c r="H16" i="15" s="1"/>
  <c r="F48" i="17"/>
  <c r="J48" i="17" s="1"/>
  <c r="T117" i="9"/>
  <c r="Q139" i="9"/>
  <c r="Q59" i="15" s="1"/>
  <c r="Q83" i="15" s="1"/>
  <c r="J47" i="17"/>
  <c r="H115" i="9"/>
  <c r="Q115" i="9" s="1"/>
  <c r="T115" i="9" s="1"/>
  <c r="Q113" i="9"/>
  <c r="T113" i="9" s="1"/>
  <c r="T112" i="9"/>
  <c r="K74" i="15"/>
  <c r="Q74" i="15"/>
  <c r="Q77" i="15" s="1"/>
  <c r="Q80" i="15" s="1"/>
  <c r="J19" i="17"/>
  <c r="E79" i="17" s="1"/>
  <c r="E80" i="17" s="1"/>
  <c r="E81" i="17" s="1"/>
  <c r="H81" i="17" s="1"/>
  <c r="G46" i="15"/>
  <c r="H46" i="15" s="1"/>
  <c r="H44" i="15"/>
  <c r="E131" i="17"/>
  <c r="H131" i="17" s="1"/>
  <c r="H130" i="17"/>
  <c r="H128" i="17"/>
  <c r="H134" i="17" s="1"/>
  <c r="E129" i="17"/>
  <c r="E134" i="17" s="1"/>
  <c r="J16" i="17"/>
  <c r="H73" i="17" s="1"/>
  <c r="H137" i="17" s="1"/>
  <c r="J70" i="14"/>
  <c r="J15" i="17" s="1"/>
  <c r="J102" i="14"/>
  <c r="J53" i="14"/>
  <c r="F54" i="9"/>
  <c r="T140" i="9" l="1"/>
  <c r="T60" i="15" s="1"/>
  <c r="T84" i="15" s="1"/>
  <c r="T143" i="9"/>
  <c r="T63" i="15" s="1"/>
  <c r="T87" i="15" s="1"/>
  <c r="H133" i="17"/>
  <c r="H71" i="15" s="1"/>
  <c r="Q140" i="9"/>
  <c r="Q60" i="15" s="1"/>
  <c r="Q84" i="15" s="1"/>
  <c r="Q86" i="15" s="1"/>
  <c r="H75" i="15"/>
  <c r="J24" i="9"/>
  <c r="H25" i="15"/>
  <c r="J20" i="14"/>
  <c r="J20" i="9" s="1"/>
  <c r="H72" i="15"/>
  <c r="T139" i="9"/>
  <c r="T59" i="15" s="1"/>
  <c r="T83" i="15" s="1"/>
  <c r="H135" i="17"/>
  <c r="H73" i="15" s="1"/>
  <c r="E73" i="17"/>
  <c r="H129" i="17"/>
  <c r="E72" i="15"/>
  <c r="J21" i="9"/>
  <c r="H22" i="15"/>
  <c r="H21" i="15" l="1"/>
  <c r="H136" i="17"/>
  <c r="Q62" i="15"/>
  <c r="Q142" i="9"/>
  <c r="E88" i="17"/>
  <c r="E133" i="17" s="1"/>
  <c r="T142" i="9"/>
  <c r="T86" i="15"/>
  <c r="T89" i="15" s="1"/>
  <c r="T62" i="15"/>
  <c r="T65" i="15" s="1"/>
  <c r="H88" i="9"/>
  <c r="E76" i="9"/>
  <c r="E74" i="9"/>
  <c r="E73" i="9"/>
  <c r="D4" i="9"/>
  <c r="J4" i="9" s="1"/>
  <c r="H71" i="9"/>
  <c r="E70" i="9"/>
  <c r="E77" i="9"/>
  <c r="E75" i="9"/>
  <c r="K61" i="9"/>
  <c r="E101" i="9"/>
  <c r="E122" i="9"/>
  <c r="Q89" i="15" l="1"/>
  <c r="Q65" i="15"/>
  <c r="E136" i="17"/>
  <c r="E71" i="15"/>
  <c r="E74" i="15" s="1"/>
  <c r="H74" i="15"/>
  <c r="H72" i="9"/>
  <c r="E109" i="9"/>
  <c r="H109" i="9" s="1"/>
  <c r="E103" i="9"/>
  <c r="H103" i="9" s="1"/>
  <c r="E123" i="9"/>
  <c r="H123" i="9" s="1"/>
  <c r="H122" i="9"/>
  <c r="H101" i="9"/>
  <c r="E102" i="9"/>
  <c r="H102" i="9" s="1"/>
  <c r="N129" i="9"/>
  <c r="E61" i="9"/>
  <c r="H61" i="9" s="1"/>
  <c r="N112" i="9"/>
  <c r="J31" i="9"/>
  <c r="J44" i="9"/>
  <c r="J50" i="9"/>
  <c r="N61" i="9"/>
  <c r="H70" i="9"/>
  <c r="K109" i="9"/>
  <c r="E62" i="9"/>
  <c r="K62" i="9" s="1"/>
  <c r="Q67" i="15" l="1"/>
  <c r="T67" i="15" s="1"/>
  <c r="T68" i="15" s="1"/>
  <c r="T92" i="15" s="1"/>
  <c r="E77" i="15"/>
  <c r="H77" i="15"/>
  <c r="H90" i="9"/>
  <c r="K63" i="9"/>
  <c r="N91" i="9"/>
  <c r="E104" i="9"/>
  <c r="K106" i="9"/>
  <c r="K107" i="9" s="1"/>
  <c r="N107" i="9" s="1"/>
  <c r="K127" i="9"/>
  <c r="H112" i="9"/>
  <c r="E113" i="9"/>
  <c r="H113" i="9" s="1"/>
  <c r="K110" i="9"/>
  <c r="N110" i="9" s="1"/>
  <c r="N109" i="9"/>
  <c r="E110" i="9"/>
  <c r="H110" i="9" s="1"/>
  <c r="Q91" i="15" l="1"/>
  <c r="T91" i="15" s="1"/>
  <c r="Q68" i="15"/>
  <c r="Q92" i="15" s="1"/>
  <c r="N90" i="9"/>
  <c r="H104" i="9"/>
  <c r="E105" i="9"/>
  <c r="K104" i="9"/>
  <c r="E85" i="9"/>
  <c r="E86" i="9" s="1"/>
  <c r="E134" i="9"/>
  <c r="H134" i="9" s="1"/>
  <c r="J46" i="9"/>
  <c r="N108" i="9"/>
  <c r="N127" i="9"/>
  <c r="K128" i="9"/>
  <c r="N128" i="9" s="1"/>
  <c r="E136" i="9"/>
  <c r="H136" i="9" s="1"/>
  <c r="H139" i="9" s="1"/>
  <c r="N106" i="9"/>
  <c r="N140" i="9" s="1"/>
  <c r="J54" i="9"/>
  <c r="E63" i="9"/>
  <c r="N62" i="9"/>
  <c r="H62" i="9"/>
  <c r="N143" i="9" l="1"/>
  <c r="N63" i="15" s="1"/>
  <c r="N87" i="15" s="1"/>
  <c r="H140" i="9"/>
  <c r="N60" i="15"/>
  <c r="N84" i="15" s="1"/>
  <c r="H59" i="15"/>
  <c r="H83" i="15" s="1"/>
  <c r="N104" i="9"/>
  <c r="N139" i="9" s="1"/>
  <c r="N142" i="9" s="1"/>
  <c r="H105" i="9"/>
  <c r="K105" i="9"/>
  <c r="K139" i="9" s="1"/>
  <c r="E135" i="9"/>
  <c r="E140" i="9" s="1"/>
  <c r="E137" i="9"/>
  <c r="H137" i="9" s="1"/>
  <c r="H79" i="9"/>
  <c r="H63" i="9"/>
  <c r="E87" i="9"/>
  <c r="H60" i="15" l="1"/>
  <c r="H84" i="15" s="1"/>
  <c r="H142" i="9"/>
  <c r="H143" i="9"/>
  <c r="H63" i="15" s="1"/>
  <c r="H135" i="9"/>
  <c r="E60" i="15"/>
  <c r="E84" i="15" s="1"/>
  <c r="N59" i="15"/>
  <c r="K59" i="15"/>
  <c r="E79" i="9"/>
  <c r="H87" i="9"/>
  <c r="H141" i="9" s="1"/>
  <c r="K64" i="9"/>
  <c r="K140" i="9" s="1"/>
  <c r="N63" i="9"/>
  <c r="H87" i="15" l="1"/>
  <c r="K60" i="15"/>
  <c r="N83" i="15"/>
  <c r="N86" i="15" s="1"/>
  <c r="N89" i="15" s="1"/>
  <c r="N62" i="15"/>
  <c r="N65" i="15" s="1"/>
  <c r="N77" i="15"/>
  <c r="K77" i="15"/>
  <c r="H61" i="15"/>
  <c r="K83" i="15"/>
  <c r="K142" i="9"/>
  <c r="E94" i="9"/>
  <c r="E80" i="9"/>
  <c r="E95" i="9" s="1"/>
  <c r="K84" i="15" l="1"/>
  <c r="K86" i="15" s="1"/>
  <c r="K89" i="15" s="1"/>
  <c r="K62" i="15"/>
  <c r="K65" i="15" s="1"/>
  <c r="H85" i="15"/>
  <c r="H86" i="15" s="1"/>
  <c r="H89" i="15" s="1"/>
  <c r="H62" i="15"/>
  <c r="E81" i="9"/>
  <c r="K67" i="15" l="1"/>
  <c r="E96" i="9"/>
  <c r="H65" i="15"/>
  <c r="E82" i="9"/>
  <c r="E97" i="9" s="1"/>
  <c r="N67" i="15" l="1"/>
  <c r="N68" i="15" s="1"/>
  <c r="K79" i="15"/>
  <c r="K91" i="15"/>
  <c r="N91" i="15" s="1"/>
  <c r="K68" i="15"/>
  <c r="E83" i="9"/>
  <c r="E98" i="9" s="1"/>
  <c r="K80" i="15" l="1"/>
  <c r="K92" i="15" s="1"/>
  <c r="N79" i="15"/>
  <c r="N80" i="15" s="1"/>
  <c r="N92" i="15" s="1"/>
  <c r="E84" i="9"/>
  <c r="E99" i="9" l="1"/>
  <c r="E139" i="9" l="1"/>
  <c r="E59" i="15" s="1"/>
  <c r="E62" i="15" s="1"/>
  <c r="E142" i="9" l="1"/>
  <c r="E83" i="15"/>
  <c r="E86" i="15" s="1"/>
  <c r="E89" i="15" s="1"/>
  <c r="E65" i="15"/>
  <c r="E67" i="15" s="1"/>
  <c r="E79" i="15" l="1"/>
  <c r="H67" i="15"/>
  <c r="H68" i="15" s="1"/>
  <c r="E91" i="15"/>
  <c r="H91" i="15" s="1"/>
  <c r="E68" i="15"/>
  <c r="E80" i="15" l="1"/>
  <c r="E92" i="15" s="1"/>
  <c r="H79" i="15"/>
  <c r="H80" i="15" s="1"/>
  <c r="H92" i="15" s="1"/>
</calcChain>
</file>

<file path=xl/sharedStrings.xml><?xml version="1.0" encoding="utf-8"?>
<sst xmlns="http://schemas.openxmlformats.org/spreadsheetml/2006/main" count="1636" uniqueCount="472">
  <si>
    <t>SORSZÁM</t>
  </si>
  <si>
    <t>MEGNEVEZÉS</t>
  </si>
  <si>
    <t>ÖNKORMÁNYZAT</t>
  </si>
  <si>
    <t xml:space="preserve">I. </t>
  </si>
  <si>
    <t xml:space="preserve"> - A személyi juttatások és a munkaadókat terhelő adók, járulékok kötelezettségvállalásának nyilvántartásba vétele már korábban megtörtént.</t>
  </si>
  <si>
    <t xml:space="preserve"> - Az önkormányzat fizetési számlájának egyenlege: 100.000.000 Ft</t>
  </si>
  <si>
    <t>III.</t>
  </si>
  <si>
    <t>IV.</t>
  </si>
  <si>
    <t>Kiegészítő adatok FINANSZG listáról:</t>
  </si>
  <si>
    <t>VI.</t>
  </si>
  <si>
    <t>Ssz.</t>
  </si>
  <si>
    <t>JOGCÍM</t>
  </si>
  <si>
    <t>ÖNKORMÁNYZATI TÖRZSSZÁM</t>
  </si>
  <si>
    <t>INTÉZMÉNYI TÖRZSSZÁM</t>
  </si>
  <si>
    <t>Költségvetési számvitel</t>
  </si>
  <si>
    <t>Pénzügyi számvitel</t>
  </si>
  <si>
    <t>Tartozik</t>
  </si>
  <si>
    <t>Követel</t>
  </si>
  <si>
    <t>Összeg</t>
  </si>
  <si>
    <t>0022</t>
  </si>
  <si>
    <t>051(2)</t>
  </si>
  <si>
    <t>53/54</t>
  </si>
  <si>
    <t>4211</t>
  </si>
  <si>
    <t>2a</t>
  </si>
  <si>
    <t>059152</t>
  </si>
  <si>
    <t>4219</t>
  </si>
  <si>
    <t>098162</t>
  </si>
  <si>
    <t>0041</t>
  </si>
  <si>
    <t>3518</t>
  </si>
  <si>
    <t>921</t>
  </si>
  <si>
    <t>2b</t>
  </si>
  <si>
    <t>059153</t>
  </si>
  <si>
    <t>003</t>
  </si>
  <si>
    <t>3311</t>
  </si>
  <si>
    <t>005</t>
  </si>
  <si>
    <t>098163</t>
  </si>
  <si>
    <t>2c</t>
  </si>
  <si>
    <t>051(3)</t>
  </si>
  <si>
    <t>091112</t>
  </si>
  <si>
    <t>3511</t>
  </si>
  <si>
    <t>091122</t>
  </si>
  <si>
    <t>091132</t>
  </si>
  <si>
    <t>091142</t>
  </si>
  <si>
    <t>091152</t>
  </si>
  <si>
    <t>091162</t>
  </si>
  <si>
    <t>5a</t>
  </si>
  <si>
    <t>091113</t>
  </si>
  <si>
    <t>5b</t>
  </si>
  <si>
    <t>3657</t>
  </si>
  <si>
    <t>5c</t>
  </si>
  <si>
    <t>3672</t>
  </si>
  <si>
    <t>091123</t>
  </si>
  <si>
    <t>091133</t>
  </si>
  <si>
    <t>091143</t>
  </si>
  <si>
    <t>091153</t>
  </si>
  <si>
    <t>091163</t>
  </si>
  <si>
    <t>7a</t>
  </si>
  <si>
    <t>0522</t>
  </si>
  <si>
    <t>55</t>
  </si>
  <si>
    <t>4212</t>
  </si>
  <si>
    <t>7b</t>
  </si>
  <si>
    <t>0523</t>
  </si>
  <si>
    <t>7c</t>
  </si>
  <si>
    <t>7d</t>
  </si>
  <si>
    <t>7e</t>
  </si>
  <si>
    <t>7f</t>
  </si>
  <si>
    <t>7g</t>
  </si>
  <si>
    <t>7h</t>
  </si>
  <si>
    <t>7i</t>
  </si>
  <si>
    <t>05(2)</t>
  </si>
  <si>
    <t>5/8</t>
  </si>
  <si>
    <t>42</t>
  </si>
  <si>
    <t>52</t>
  </si>
  <si>
    <t>4213</t>
  </si>
  <si>
    <t>7j</t>
  </si>
  <si>
    <t>05(3)</t>
  </si>
  <si>
    <t>7k</t>
  </si>
  <si>
    <t>7l</t>
  </si>
  <si>
    <t>3654</t>
  </si>
  <si>
    <t>8a</t>
  </si>
  <si>
    <t>8b</t>
  </si>
  <si>
    <t>Önkormányzatot terhelő táppénz hozzájárulás elszámolása</t>
  </si>
  <si>
    <t>8c</t>
  </si>
  <si>
    <t>9a</t>
  </si>
  <si>
    <t>9b</t>
  </si>
  <si>
    <t>9c</t>
  </si>
  <si>
    <t>9d</t>
  </si>
  <si>
    <t>Fizetési/Tüzelő előleg elszámolása</t>
  </si>
  <si>
    <t>Bevétel</t>
  </si>
  <si>
    <t>09*(3) számlák</t>
  </si>
  <si>
    <t>9* és 36*K</t>
  </si>
  <si>
    <t>Kiadás</t>
  </si>
  <si>
    <t>05*(3) számlák</t>
  </si>
  <si>
    <t>5*,8* és 36*T</t>
  </si>
  <si>
    <t>5d</t>
  </si>
  <si>
    <t>Egyenleg1</t>
  </si>
  <si>
    <t>Egyenleg2</t>
  </si>
  <si>
    <t>Pénzkészlet
 változás</t>
  </si>
  <si>
    <t>09162</t>
  </si>
  <si>
    <t>(=15/A 3.1- I/A/6.sor)</t>
  </si>
  <si>
    <t xml:space="preserve">Következő hónapot terhelő tartozás megelőlegezés </t>
  </si>
  <si>
    <t>V.</t>
  </si>
  <si>
    <t>VII.</t>
  </si>
  <si>
    <t xml:space="preserve">IX. </t>
  </si>
  <si>
    <t>X.</t>
  </si>
  <si>
    <t>XI.</t>
  </si>
  <si>
    <t>922</t>
  </si>
  <si>
    <t>098142</t>
  </si>
  <si>
    <t>098143</t>
  </si>
  <si>
    <t>059142</t>
  </si>
  <si>
    <t>5e</t>
  </si>
  <si>
    <t>5f</t>
  </si>
  <si>
    <t>8435</t>
  </si>
  <si>
    <t>7m</t>
  </si>
  <si>
    <t>7n</t>
  </si>
  <si>
    <t>053372</t>
  </si>
  <si>
    <t>053373</t>
  </si>
  <si>
    <t>Önkormányzat által teljesített  TB ellátások elszámolása</t>
  </si>
  <si>
    <t>2d</t>
  </si>
  <si>
    <t>2e</t>
  </si>
  <si>
    <t>2f</t>
  </si>
  <si>
    <t>3a</t>
  </si>
  <si>
    <t>3b</t>
  </si>
  <si>
    <t>Összesen</t>
  </si>
  <si>
    <t>VIII.</t>
  </si>
  <si>
    <t>36515</t>
  </si>
  <si>
    <r>
      <rPr>
        <b/>
        <sz val="24"/>
        <rFont val="Times New Roman"/>
        <family val="1"/>
        <charset val="238"/>
      </rPr>
      <t>Ellenőrzés</t>
    </r>
    <r>
      <rPr>
        <b/>
        <sz val="36"/>
        <rFont val="Times New Roman"/>
        <family val="1"/>
        <charset val="238"/>
      </rPr>
      <t xml:space="preserve">
</t>
    </r>
    <r>
      <rPr>
        <b/>
        <sz val="12"/>
        <rFont val="Times New Roman"/>
        <family val="1"/>
        <charset val="238"/>
      </rPr>
      <t>Egyenleg2=Pénzkészlet változás
Egyenleg1-Egyenleg2= 36* összevont forgalmának egyenlege</t>
    </r>
  </si>
  <si>
    <t>Pénzforgalomban jóváírt összeg/ megelőlegezés elszámolása</t>
  </si>
  <si>
    <t>5g</t>
  </si>
  <si>
    <t>5h</t>
  </si>
  <si>
    <t>megelőlegezés</t>
  </si>
  <si>
    <t>Önkormányzat részére kiutalandó összeg (15/A 3.1 - I/A 10. sor)</t>
  </si>
  <si>
    <t>Következő hónapot terhelő tartozás megelőlegezés (15/A 3.1 - I/A 11. sor)</t>
  </si>
  <si>
    <t>Munkavállalót terhelő adó,járulék</t>
  </si>
  <si>
    <t>Foglalkoztatót terhelő adó, járulékok</t>
  </si>
  <si>
    <t>0550232</t>
  </si>
  <si>
    <t>0550233</t>
  </si>
  <si>
    <t>Kerekítési különbözet elszámolása</t>
  </si>
  <si>
    <t>053552</t>
  </si>
  <si>
    <t>053553</t>
  </si>
  <si>
    <t>094112</t>
  </si>
  <si>
    <t>004</t>
  </si>
  <si>
    <t>094113</t>
  </si>
  <si>
    <t>3514</t>
  </si>
  <si>
    <t>9244</t>
  </si>
  <si>
    <t xml:space="preserve"> - Adóhatóság felé befizetési kötelezettség
(15/A 2.3 - 24. sor c.) oszlop)</t>
  </si>
  <si>
    <t xml:space="preserve"> - A Személyi juttatások bruttó összege összevontan tartalmazza a  hóközi, a kézi előadói könyvelést és a főszámfejtést. </t>
  </si>
  <si>
    <t xml:space="preserve"> - Igazgatóságot megillető kifizetőhely által - bruttó módon - teljesített TB és CST ellátások 
(15/A 2.3 - 26. sor - c. oszlop)</t>
  </si>
  <si>
    <t>Pénzforgalmi jóváírás összesen</t>
  </si>
  <si>
    <t>HIVATAL ÉS INTÉZMÉNYEK
ÖSSZESEN</t>
  </si>
  <si>
    <t>PÉNZÜGYI KÖRZET
ÖSSZESEN</t>
  </si>
  <si>
    <t>XII.</t>
  </si>
  <si>
    <t>XIII.</t>
  </si>
  <si>
    <t>Kerekítési külünbözet
(Tájékoztató a kerekítési különbözetről 24. sor)</t>
  </si>
  <si>
    <t>2g</t>
  </si>
  <si>
    <t>Önkormányzati TB és CST ellátások kifizetése (önkormányzat utalja)</t>
  </si>
  <si>
    <t>Önkormányzat működési támogatásával kapcsolatos követelés elszámolása</t>
  </si>
  <si>
    <t>Önkormányzat által teljesített 
TB  ellátásokból köt. levonás elszámolása</t>
  </si>
  <si>
    <t>Közfogl. nélkül</t>
  </si>
  <si>
    <t>Önkormányzat részére kiutalandó összeg (15/A 3.1 - I/B 9. sor)</t>
  </si>
  <si>
    <t>Közfoglalkoztatási bér és közteher fedezetére szolgáló - Nemzeti Foglalkoztatási Alapból folyósítandó - támogatás összege
(15/A. 1.1.  - I/B 1. sor)</t>
  </si>
  <si>
    <t xml:space="preserve">        ebből önkormányzat által kifizetett összeg</t>
  </si>
  <si>
    <t>Önkormányazt által teljesített  TB ellátások levonásának elszámolása</t>
  </si>
  <si>
    <t>7p</t>
  </si>
  <si>
    <t xml:space="preserve"> - Adóhatóság felé befizetési kötelezettség
(15/A 2.3 - 24. sor b.) oszlop)</t>
  </si>
  <si>
    <t>09163</t>
  </si>
  <si>
    <t xml:space="preserve">  - Társulás nettósítási különbözet TB levonás nélkül</t>
  </si>
  <si>
    <t xml:space="preserve">  - Társulás foglalkoztatót terhelő adó, járulék stb.</t>
  </si>
  <si>
    <t xml:space="preserve">  - Társulás munkavállalót terhelő adó, járulék 
TB ellátás levonása nélkül</t>
  </si>
  <si>
    <t>055063</t>
  </si>
  <si>
    <t>055062</t>
  </si>
  <si>
    <t>Önkorm.
közf. nélkül</t>
  </si>
  <si>
    <t>RÉSZLETEZŐ ADATOK AZ ÖNKORMÁNYZAT ÉS A PÉNZÜGYI KÖRZETÉHEZ TARTOZÓ KÖLTSÉGVETÉSI SZERVEK ADATAIRÓL</t>
  </si>
  <si>
    <t>Hivatkozás</t>
  </si>
  <si>
    <t xml:space="preserve">TB ellátások bruttó összege  </t>
  </si>
  <si>
    <t xml:space="preserve">ebből levont tételek </t>
  </si>
  <si>
    <t xml:space="preserve">ebből nettó összeg </t>
  </si>
  <si>
    <t>Munkáltatót terhelő táppénz összege</t>
  </si>
  <si>
    <t xml:space="preserve">Forgótőke visszapótlás </t>
  </si>
  <si>
    <t xml:space="preserve">ebből: postaköltség  </t>
  </si>
  <si>
    <t>Munkáltató által utalt levonás összege</t>
  </si>
  <si>
    <t>Állami adóhatóság felé teljesítendő befizetés</t>
  </si>
  <si>
    <t>(MEGYE_TÖRSZSZÁM_201703_finansz_2.pdf tábla összesítője (piros fejléc) - 31. sor)</t>
  </si>
  <si>
    <t>Nettósítási különbözet</t>
  </si>
  <si>
    <t>Személyi juttatások bruttó összege</t>
  </si>
  <si>
    <t>(Tájékoztató a kerekítési különbözetről 24. sor)</t>
  </si>
  <si>
    <t>Kerekítési külünbözet</t>
  </si>
  <si>
    <t xml:space="preserve"> (MEGYE_TÖRSZSZÁM_201703_finansz_1.pdf tábla összesítője (piros fejléc) - 18. sor)</t>
  </si>
  <si>
    <t xml:space="preserve">Forgótőke visszapótlás  </t>
  </si>
  <si>
    <t>Társulás
közf. nélkül</t>
  </si>
  <si>
    <t>4215</t>
  </si>
  <si>
    <t>TÁRSULÁS ÉS INTÉZMÉNY TÖRZSSZÁM</t>
  </si>
  <si>
    <t>2h</t>
  </si>
  <si>
    <t>5i</t>
  </si>
  <si>
    <t>5j</t>
  </si>
  <si>
    <t>Társulás által teljesített  TB ellátás nettó összegének táppénzhozzájárulással csökkentett pénzforgalmi átutalása- ha nem az önkormányzat fizette ki</t>
  </si>
  <si>
    <t>Társulást terhelő táppénz öszegének  pénzforgalmi átutalása</t>
  </si>
  <si>
    <t>Társulás által teljesített 
TB  ellátásokból köt. levonás elszámolása</t>
  </si>
  <si>
    <t>Önkormányzat részére kiutalandó összeg</t>
  </si>
  <si>
    <t xml:space="preserve"> (15/A 3.1 - I/B 9. sor)</t>
  </si>
  <si>
    <t>7q</t>
  </si>
  <si>
    <t>7r</t>
  </si>
  <si>
    <t>7s</t>
  </si>
  <si>
    <t>7t</t>
  </si>
  <si>
    <t>(15/A 3.1 - I/A/9.sor)</t>
  </si>
  <si>
    <t>Munkáltatót terhelő adó, járulékok</t>
  </si>
  <si>
    <t xml:space="preserve">Munkáltatót terhelő adó, járulékok
</t>
  </si>
  <si>
    <t>Könyvelési hiba</t>
  </si>
  <si>
    <t>(=15/A 3.1- I/A/3.sor) +
(=15/A 3.1 - I/B/3.sor)</t>
  </si>
  <si>
    <t>Önkormányzat részére kiutalandó összeg (15/A 4.2 II/19. sor)</t>
  </si>
  <si>
    <t xml:space="preserve"> - Adóhatóság felé befizetési kötelezettség
(=15/A 4.2- I/24.sor a. oszlop)</t>
  </si>
  <si>
    <t>A helyi önkormányzat részére utalandó TB és CST ellátások táppénz hozzájárulással csökkentett összege
(15/A 4.2 - II/14.sor)</t>
  </si>
  <si>
    <t>Személyi juttatások bruttó összege
(=15/A 4.2  I/1.sor a.oszlop)</t>
  </si>
  <si>
    <t>Az esettanulmány kitöltétéséhez kiegészítő információk:</t>
  </si>
  <si>
    <t xml:space="preserve"> - A havi könyvelési értesítő és a nettósítás adatlapjainak adatait az "ALAPADATOK" munkafüzetlapon kell berögzíteni, melynek alapján az egyes munkafüzetlapok megfelelő cellái kitöltésre kerülnek.</t>
  </si>
  <si>
    <t xml:space="preserve"> - Az "ALAPADATOK" munkafüzeten kizárólag a fehér hátterű cellákba lehet rögzíteni, a szürke cellák mindig számított értéket mutatnak.</t>
  </si>
  <si>
    <t xml:space="preserve"> - Az "ELLENŐRZŐ ADATOK" munkafüzetlap összesíti a bevitt adatokat, melyet minden esetben ellenőrizni szükséges a rendelkezésre álló dokumentumokkal.</t>
  </si>
  <si>
    <t>Az egyes munkafüzetlapok használatával kapcsolatos információk:</t>
  </si>
  <si>
    <t>RÉSZLETEZŐ ADATOK AZ ÖNKORMÁNYZAT ÉS A PÉNZÜGYI KÖRZETÉHEZ TARTOZÓ KÖLTSÉGVETÉSI SZERVEK ÉS TÁRSULÁSOK ADATAIRÓL</t>
  </si>
  <si>
    <t>Önkormányzat</t>
  </si>
  <si>
    <t>Társulás és intézményei összesen</t>
  </si>
  <si>
    <t>TÁRSULÁS ÉS INTÉZMÉNYEI TÖRZSSZÁM</t>
  </si>
  <si>
    <t>Intézményi 
közfogl.</t>
  </si>
  <si>
    <t>Társulás és intézményei közfoglalkozt.</t>
  </si>
  <si>
    <t>Önkorm.
Közfoglalkozt</t>
  </si>
  <si>
    <t>Önkorm. Közfogl.
Összesen</t>
  </si>
  <si>
    <t>Intézmény közf. nélkül 
 OSSZESEN</t>
  </si>
  <si>
    <t>Önkorm. közf.nélkül
Összesen</t>
  </si>
  <si>
    <t>A B) személyi juttatás és nettó finanszírozás elszámolása:</t>
  </si>
  <si>
    <t>Intézmény + közfogl. 
 OSSZESEN</t>
  </si>
  <si>
    <t>Önk. Intézményt és Társulást illető  TB ellátás pénzforgalmi jóváírása</t>
  </si>
  <si>
    <t>Intézményi 
közfogl. nélkül</t>
  </si>
  <si>
    <t>Közfoglalkoztatási bér és közteher fedezetére szolgáló - Nemzeti Foglalkoztatási Alapból folyósítandó - támogatás összege
(15/A. 1.1./a B/1 sor, 15/A 3.1- I/B 1. sor)</t>
  </si>
  <si>
    <t xml:space="preserve">Tárgyhavi támogatási előirányzat összesen </t>
  </si>
  <si>
    <t>MEGNEVEZÉS
(hivatkozás)</t>
  </si>
  <si>
    <t>Nettósítási különbözet (15/A 2.3 - 30. sor c.) oszlop)</t>
  </si>
  <si>
    <t>Nettósítási különbözet (15/A 2.3 - 30. sor b.) oszlop)</t>
  </si>
  <si>
    <t>Nettósítási különbözet (15/A 2.3 - 30. sor a.) oszlop)</t>
  </si>
  <si>
    <r>
      <t>(</t>
    </r>
    <r>
      <rPr>
        <sz val="12"/>
        <rFont val="Calibri"/>
        <family val="2"/>
        <charset val="238"/>
      </rPr>
      <t>∑</t>
    </r>
    <r>
      <rPr>
        <sz val="12"/>
        <rFont val="Times New Roman"/>
        <family val="1"/>
        <charset val="238"/>
      </rPr>
      <t>=15/A 3.1 - I/A/2.sor) +
 (</t>
    </r>
    <r>
      <rPr>
        <sz val="12"/>
        <rFont val="Calibri"/>
        <family val="2"/>
        <charset val="238"/>
      </rPr>
      <t>∑</t>
    </r>
    <r>
      <rPr>
        <sz val="12"/>
        <rFont val="Times New Roman"/>
        <family val="1"/>
        <charset val="238"/>
      </rPr>
      <t>=15/A 3.1 - I/B/2.sor)</t>
    </r>
  </si>
  <si>
    <t>Intézményi (Hivatal)
közfogl. nélkül</t>
  </si>
  <si>
    <t>Intézményi 
(hivatal)
közfogl.</t>
  </si>
  <si>
    <t xml:space="preserve">         - ebből Munkavállalót terhelő 
[15/A 2.3 - 3., 4., 7., 8/c., 9., 10/b., 11/e., 11/f., 13., 14. sor - c.) oszlop]</t>
  </si>
  <si>
    <t xml:space="preserve"> - Forgótőke visszapótlás
(15/A 2.3 - 29. sor- c. oszlop)</t>
  </si>
  <si>
    <t>(ha a 15/A 3.1 - I/A/9.sor=0, akkor 15/A 3.1 - 12. sor)</t>
  </si>
  <si>
    <t>Egyéb csökkentő tételek 
(15/A 3.1 -III/10. sor - c.) oszlop)</t>
  </si>
  <si>
    <t>II/c.</t>
  </si>
  <si>
    <t>II/b.</t>
  </si>
  <si>
    <t>II/a.</t>
  </si>
  <si>
    <t xml:space="preserve">II/a. </t>
  </si>
  <si>
    <t xml:space="preserve">Önkormányzat részére kiutalandó összeg </t>
  </si>
  <si>
    <t xml:space="preserve"> - Forgótőke visszapótlás
(15/A 2.3 - 29. sor- b.) oszlop)</t>
  </si>
  <si>
    <t xml:space="preserve">         - ebből Munkavállalót terhelő 
[15/A 2.3 - 3., 4., 7., 8/c., 9., 10/b., 11/e., 11/f., 13., 14. sor - b.) oszlop]</t>
  </si>
  <si>
    <t>(15/A 3.1 - I/B 9. sor)</t>
  </si>
  <si>
    <t>Tárgyhavi támogatási előirányzat összesen (15/A. 1.1/a.  - A/27. sor =15/A 3.1 -1. sor=15/A. 4.2 - II. 1.sor)</t>
  </si>
  <si>
    <t>(=15/A 3.1 - I/A/9.sor),
(=15/A 4.2 - II.18.sor)</t>
  </si>
  <si>
    <t>(=15/A 3.1 - I/A 10. sor)
(=15/A 4.2 - II.19.sor)</t>
  </si>
  <si>
    <t>(=15/A 3.1 - I/A 11. sor), (=15/A 4.2 - II. 20.sor)</t>
  </si>
  <si>
    <t xml:space="preserve"> - ebből Helyi önkormányzatok működésének támogatása beszámítással
(15/A. 1.1./a  - A/7. sor c.) oszlop)</t>
  </si>
  <si>
    <t xml:space="preserve"> -ebből Települési önkormányzatok egyes köznevelési feladatainak támogatása
(15/A. 1.1./a  - A/12. sor c.) oszlop)</t>
  </si>
  <si>
    <t xml:space="preserve"> - ebből Települési támogatások szociális, gyermekjóléti és gyermekétkeztetési feladatainak támogatása (15/A. 1.1./a  - A/19. sor c.) oszlop)</t>
  </si>
  <si>
    <t xml:space="preserve"> - ebből Települési önkormányzatok kulturális feladatainak támogatása 
(15/A. 1.1./a  - A/23. sor c.) oszlop)</t>
  </si>
  <si>
    <t xml:space="preserve"> - ebből Önkormányzati elszámolások 
(15/A. 1.1./a  - A/24. sor c.) oszlop)</t>
  </si>
  <si>
    <t xml:space="preserve"> - ebből Költségvetési szerveknél foglalkoztatottak 2017. évi kompenzációja
(15/A. 1.1./a  - A/25. sor c.) oszlop)</t>
  </si>
  <si>
    <t xml:space="preserve">         - ebből Munkáltatót terhelő 
[15/A 2.3 - 2., 5., 6., 8/a., 8/b., 10/a., 10/c., 11/a., 11/b., 11/c., 11/d., 12., 15., 16., 17., 18., 19., 20. sor - c.) oszlop]</t>
  </si>
  <si>
    <t>(MEGYE_TÖRSZSZÁM_201708_finansz_2.pdf tábla összesítője (piros fejléc)  - 8. sor Kifizetendő oszlop)</t>
  </si>
  <si>
    <t>(MEGYE_TÖRSZSZÁM_201708_finansz_2.pdf  tábla összesítője (piros fejléc) - 9. sor Levonás osszlop)</t>
  </si>
  <si>
    <t xml:space="preserve"> (MEGYE_TÖRSZSZÁM_201708_finansz_2.pdf tábla összesítője (piros fejléc) - 18. sor)</t>
  </si>
  <si>
    <t xml:space="preserve"> (MEGYE_TÖRSZSZÁM_201708_finansz_2.pdf tábla (piros fejléce) - 29. sor)</t>
  </si>
  <si>
    <t>(MEGYE_TÖRSZSZÁM_201708_finansz_2.pdf tábla (piros fejléce) - 24. sor +26. sor)</t>
  </si>
  <si>
    <t>(MEGYE_TÖRSZSZÁM_201708_finansz_2.pdf tábla összesítője (piros fejléc) - 32. sor)</t>
  </si>
  <si>
    <t>(MEGYE_TÖRSZSZÁM_201708_finansz_2.pdf tábla összesítője (piros fejléc) - 12. sor)</t>
  </si>
  <si>
    <t>(MEGYE_TÖRSZSZÁM_201708_finansz_2.pdf tábla összesítője (piros fejléc) - 19. sor táppénzhozzájárulás nélkül)</t>
  </si>
  <si>
    <t>(MEGYE_TÖRSZSZÁM_201708_finansz_2.pdf tábla összesítője (piros fejléc) -2.,4.,6.,7.,8/A.,10., sor)</t>
  </si>
  <si>
    <t>(MEGYE_TÖRSZSZÁM_201708_finansz_2.pdf tábla összesítője (piros fejléc) - 31. sor)</t>
  </si>
  <si>
    <t>(MEGYE_TÖRSZSZÁM_201708_finansz_2.pdf tábla összesítője (piros fejléc) - 8. sor Bruttó összeg oszlop)</t>
  </si>
  <si>
    <t xml:space="preserve">         - ebből Munkáltatót terhelő 
[15/A 2.3 - 2., 5., 6., 8/a., 8/b., 10/a., 10/c., 11/a., 11/b., 11/c., 11/d., 12., 15., 16., 17., 18., 19., 20. sor - b.) oszlop]</t>
  </si>
  <si>
    <t>(MEGYE_TÖRSZSZÁM_201708_finansz_1.pdf tábla összesítője (piros fejléc)  - 8. sor Kifizetendő oszlop)</t>
  </si>
  <si>
    <t>(MEGYE_TÖRSZSZÁM_201708_finansz_1.pdf tábla (piros fejléce) - 29. sor)</t>
  </si>
  <si>
    <t>(MEGYE_TÖRSZSZÁM_201708_finansz_1.pdf tábla (piros fejléce) - 24. sor +26. sor)</t>
  </si>
  <si>
    <t>(MEGYE_TÖRSZSZÁM_201708_finansz_1.pdf tábla összesítője (piros fejléc) - 32. sor)</t>
  </si>
  <si>
    <t>(MEGYE_TÖRSZSZÁM_201708_finansz_1.pdf tábla összesítője (piros fejléc) - 12. sor)</t>
  </si>
  <si>
    <t>(MEGYE_TÖRSZSZÁM_201708_finansz_1.pdf tábla összesítője (piros fejléc) - 19. sor táppénz hozzájárulás nélkül)</t>
  </si>
  <si>
    <t>(MEGYE_TÖRSZSZÁM_201708_finansz_1.pdf tábla összesítője (piros fejléc) -2.,4.,6.,7.,8/A.,10., sor)</t>
  </si>
  <si>
    <t>(MEGYE_TÖRSZSZÁM_201708_finansz_1.pdf tábla összesítője (piros fejléc) - 31. sor)</t>
  </si>
  <si>
    <t>(MEGYE_TÖRSZSZÁM_201708_finansz_1.pdf tábla összesítője (piros fejléc) - 8. sor Bruttó összeg oszlop)</t>
  </si>
  <si>
    <t>(MEGYE_TÖRSZSZÁM_201708_finansz_3.pdf tábla összesítője (piros fejléc)  - 8. sor Kifizetendő oszlop)</t>
  </si>
  <si>
    <t>(MEGYE_TÖRSZSZÁM_201708_finansz_3.pdf  tábla összesítője (piros fejléc) - 9. sor Levonás osszlop)</t>
  </si>
  <si>
    <t xml:space="preserve"> (MEGYE_TÖRSZSZÁM_201708_finansz_3.pdf tábla összesítője (piros fejléc) - 18. sor)</t>
  </si>
  <si>
    <t xml:space="preserve"> (MEGYE_TÖRSZSZÁM_201708_finansz_3.pdf tábla (piros fejléce) - 29. sor)</t>
  </si>
  <si>
    <t>(MEGYE_TÖRSZSZÁM_201708_finansz_3.pdf tábla összesítője (piros fejléc) - 32. sor)</t>
  </si>
  <si>
    <t>(MEGYE_TÖRSZSZÁM_201708_finansz_3.pdf tábla (piros fejléce) - 24. sor +26. sor)</t>
  </si>
  <si>
    <t>(MEGYE_TÖRSZSZÁM_201708_finansz_3.pdf tábla összesítője (piros fejléc) - 12. sor)</t>
  </si>
  <si>
    <t>(MEGYE_TÖRSZSZÁM_201708_finansz_3.pdf tábla összesítője (piros fejléc) - 19. sor táppénzhozzájárulás nélkül)</t>
  </si>
  <si>
    <t>(MEGYE_TÖRSZSZÁM_201708_finansz_3.pdf tábla összesítője (piros fejléc) -2.,4.,6.,7.,8/A.,10., sor)</t>
  </si>
  <si>
    <t>(MEGYE_TÖRSZSZÁM_201708_finansz_3.pdf tábla összesítője (piros fejléc) - 31. sor)</t>
  </si>
  <si>
    <t>(MEGYE_TÖRSZSZÁM_201708_finansz_3.pdf tábla összesítője (piros fejléc) - 8. sor Bruttó összeg oszlop)</t>
  </si>
  <si>
    <t>Tárgyhavi támogatási előirányzat összesen (15/A. 1.1/a.  - A/28. sor =15/A 3.1 -1. sor=15/A. 4.2 - II. 1.sor)</t>
  </si>
  <si>
    <t>Tárgyhavi támogatási előirányzat összesen (15/A. 1.1./a  - A/28. sor=15/A 3.1 -1. sor)</t>
  </si>
  <si>
    <t xml:space="preserve">         - ebből Munkáltatót terhelő 
[15/A 2.3 - 2., 5., 6., 8/a., 8/b., 10/a., 10/c., 11/a., 11/b., 11/c., 11/d., 12., 15., 16., 17., 18., 19., 20. sor - a.) oszlop]</t>
  </si>
  <si>
    <t xml:space="preserve">         - ebből Munkavállalót terhelő 
[15/A 2.3 - 3., 4., 7., 8/c., 9., 10/b., 11/e., 11/f., 13., 14. sor - a.) oszlop]</t>
  </si>
  <si>
    <t xml:space="preserve"> - Forgótőke visszapótlás
(15/A 2.3 - 29. sor- a. oszlop)</t>
  </si>
  <si>
    <t>Egyéb csökkentő tételek 
(15/A 3.1 -III/10. sor - a.) oszlop)</t>
  </si>
  <si>
    <t>(=15/A 3.1-I/A/10.sor) + (=15/A 3.1-I/B/8.sor)</t>
  </si>
  <si>
    <t>(=15/A 3.1 - I/A/8.sor)
(=15/A 3.1- I/B/7. sor)</t>
  </si>
  <si>
    <t>Következő hónapot terhelő tartozás megelőlegezés (15/A 4.2 - II/20. sor)</t>
  </si>
  <si>
    <t xml:space="preserve">(=15/A 3.1 - I/A/11.sor) + (=15/A 3.1 - I/B/9.sor)
</t>
  </si>
  <si>
    <t>Munkavállalót terhelő adó, járulék</t>
  </si>
  <si>
    <t>(=15/A 3.1- I/A/3.sor)
(15/A 3.1 -III/10. sor - c.) oszlop)</t>
  </si>
  <si>
    <t xml:space="preserve">Egyéb csökkentő tételek </t>
  </si>
  <si>
    <t>(=15/A 3.1- I/A/3.sor)
(15/A 3.1 -III/10. sor - b.) oszlop)</t>
  </si>
  <si>
    <t>Forgótőke visszapótlás 
(15/A 3.1 - I/A/9.sor)</t>
  </si>
  <si>
    <t>Nettó személyi juttatás összege 
(MEGYE_TÖRSZSZÁM_201708_finansz_2.pdf tábla összesítője (piros fejléc)  - 8. sor Kifizetendő oszlop)</t>
  </si>
  <si>
    <t>ebből levont tételek (MEGYE_TÖRSZSZÁM_201708_finansz_2.pdf  tábla összesítője (piros fejléc) - 9. sor Levonás osszlop)</t>
  </si>
  <si>
    <t>Munkáltatót terhelő táppénz összege (MEGYE_TÖRSZSZÁM_201708_finansz_2.pdf tábla összesítője (piros fejléc) - 18. sor)</t>
  </si>
  <si>
    <t>Forgótőke visszapótlás  (MEGYE_TÖRSZSZÁM_201708_finansz_2.pdf tábla (piros fejléce) - 29. sor)</t>
  </si>
  <si>
    <t>ebből: postaköltség  (MEGYE_TÖRSZSZÁM_201708_finansz_2.pdf tábla (piros fejléce) - 24. sor +26. sor)</t>
  </si>
  <si>
    <t>Állami adóhatóság felé teljesítendő befizetés
(MEGYE_TÖRSZSZÁM_201708_finansz_2.pdf tábla összesítője (piros fejléc) - 12. sor)</t>
  </si>
  <si>
    <t>Munkáltatót terhelő adó, járulékok
(MEGYE_TÖRSZSZÁM_201708_finansz_2.pdf tábla összesítője (piros fejléc) - 19. sor táppénzhozzájárulás nélkül)</t>
  </si>
  <si>
    <t>Nettósítási különbözet
(MEGYE_TÖRSZSZÁM_201708_finansz_2.pdf tábla összesítője (piros fejléc) - 31. sor)</t>
  </si>
  <si>
    <t>Az A) és C) személyi juttatás és nettó finanszírozás számviteli elszámolása:</t>
  </si>
  <si>
    <t xml:space="preserve">Önk. Intézményi TB és CST ellátások kifizetése </t>
  </si>
  <si>
    <t xml:space="preserve">Társulás TB és CST ellátások kifizetése </t>
  </si>
  <si>
    <t>Társulás kifizetenő személyi juttatás összege (önkormányzat utalja)</t>
  </si>
  <si>
    <t>Önkormányzati kifizetendő személyi juttatás összege (önkormányzat utalja)</t>
  </si>
  <si>
    <t>Önkormányzat működési támogatása bevétel teljesítésként</t>
  </si>
  <si>
    <t>TÁRSULÁS ÉS INTÉZMÉNYEK
ÖSSZESEN</t>
  </si>
  <si>
    <t>Önk. által teljesített TB ellátás pénzforgalmi jóváírása</t>
  </si>
  <si>
    <t>Önk.Intézményt és a Társulást illető  TB ellátás pénzforgalmi jóváírása</t>
  </si>
  <si>
    <t>Önk.Intézmény által teljesített  TB ellátás nettó összegének táppénzhozzájárulással csökkentett pénzforgalmi átutalása amennyiben nem az önkormányzat fizette ki</t>
  </si>
  <si>
    <t>Önk. Intézményt terhelő táppénz öszegének  pénzforgalmi átutalása</t>
  </si>
  <si>
    <t>Társulás által teljesített  TB ellátás nettó összegének táppénzhozzájárulással csökkentett pénzforgalmi átutalása amennyiben nem az önkormányzat fizette ki</t>
  </si>
  <si>
    <t>Önkormányzat működési támogatásának elszámolása pénzforgalom nélkül</t>
  </si>
  <si>
    <t>Önk.Intézményi kifizetenő személyi juttatás összege (önkormányzat utalja)</t>
  </si>
  <si>
    <t>Támogatással fedezett kiadások elszámolása
pénzforgalom nélkül</t>
  </si>
  <si>
    <t xml:space="preserve">  - Önkormányzati munkáltatót terhelő  adó, járulék stb.</t>
  </si>
  <si>
    <t xml:space="preserve">  - Önkormányzati munkavállalót terhelő adó, járulék TB ellátás levonás nélkül</t>
  </si>
  <si>
    <t xml:space="preserve">  - Egyéb befizetési kötelezettség</t>
  </si>
  <si>
    <t xml:space="preserve">  - Forgótőke feltöltési kötelezettség
 nettó finanszírozásból</t>
  </si>
  <si>
    <t>Önk. Intézmény által teljesített 
TB  ellátásokból köt. levonás elszámolása</t>
  </si>
  <si>
    <t>Önk. Intézményt és Társulást terhelő táppénz hozzájárulás elszámolása</t>
  </si>
  <si>
    <t>B) Önkormányzat + Társulás és intézményei 2017. év 08. havi nettó finanszírozás adatlapjaiból kiemelt közfoglalkoztatottak adatai</t>
  </si>
  <si>
    <t>(15/A 3.1 - I/B/ )</t>
  </si>
  <si>
    <t>Forgótőke visszapótlás 
(15/A 3.1 - I/B/ )</t>
  </si>
  <si>
    <t>Következő hónapot terhelő tartozás megelőlegezés (15/A 3.1 - I/B 9. sor)</t>
  </si>
  <si>
    <t>ebből levont tételek (MEGYE_TÖRSZSZÁM_201708_finansz_1.pdf  tábla összesítője (piros fejléc) - 9. sor Levonás osszlop)</t>
  </si>
  <si>
    <t>Munkáltatót terhelő táppénz összege (MEGYE_TÖRSZSZÁM_201708_finansz_1.pdf tábla összesítője (piros fejléc) - 18. sor)</t>
  </si>
  <si>
    <t>Forgótőke visszapótlás  (MEGYE_TÖRSZSZÁM_201708_finansz_1.pdf tábla (piros fejléce) - 29. sor)</t>
  </si>
  <si>
    <t>ebből: postaköltség  (MEGYE_TÖRSZSZÁM_201708_finansz_1.pdf tábla (piros fejléce) - 24. sor +26. sor)</t>
  </si>
  <si>
    <t>Állami adóhatóság felé teljesítendő befizetés
(MEGYE_TÖRSZSZÁM_201708_finansz_1.pdf tábla összesítője (piros fejléc) - 12. sor)</t>
  </si>
  <si>
    <t>Munkáltatót terhelő adó, járulékok
(MEGYE_TÖRSZSZÁM_201708_finansz_1.pdf tábla összesítője (piros fejléc) - 19. sor táppénzhozzájárulás nélkül)</t>
  </si>
  <si>
    <t>Nettósítási különbözet
(MEGYE_TÖRSZSZÁM_201708_finansz_1.pdf tábla összesítője (piros fejléc) - 31. sor)</t>
  </si>
  <si>
    <t>Személyi juttatások bruttó összege (MEGYE_TÖRSZSZÁM_201708_finansz_1.pdf tábla összesítője (piros fejléc) - 8. sor Bruttó összeg oszlop)</t>
  </si>
  <si>
    <t>Munkavállalót terhelő adó,járulék (MEGYE_TÖRSZSZÁM_201708_finansz_1.pdf tábla összesítője (piros fejléc) -2.,4.,6.,7.,8/A.,10., sor)</t>
  </si>
  <si>
    <t xml:space="preserve">Kifizetendő személyi juttatás összege </t>
  </si>
  <si>
    <t>Kifitendő személyi juttatás összege 
(MEGYE_TÖRSZSZÁM_201708_finansz_1.pdf tábla összesítője (piros fejléc)  - 8. sor Kifizetendő oszlop)</t>
  </si>
  <si>
    <t>ebből: Fizetési előleg/ Tüzelő előleg</t>
  </si>
  <si>
    <t>ebből: Előző időszak munkabérkülönbözete</t>
  </si>
  <si>
    <t>(MEGYE_TÖRSZSZÁM_201708_kolev_2.pdf tábla összesen oszlop</t>
  </si>
  <si>
    <t>Ellenőrzés
Egyenleg2=Pénzkészlet változás
Egyenleg1-Egyenleg2= 36* összevont forgalmának egyenlege</t>
  </si>
  <si>
    <t>(MEGYE_TÖRSZSZÁM_201708_kolev_3.pdf tábla összesen oszlop</t>
  </si>
  <si>
    <t>Önk. Intézmények összesen</t>
  </si>
  <si>
    <t>Önk. Intézmény és Társulás
 OSSZESEN</t>
  </si>
  <si>
    <t>Pénzügyi körzet
Összesen</t>
  </si>
  <si>
    <t>Önk. Intézmények és Társulás összesen</t>
  </si>
  <si>
    <t>(MEGYE_TÖRSZSZÁM_201708_kolev_2.pdf tábla összesen oszlop)</t>
  </si>
  <si>
    <t>ebből: Fizetési előleg/ Tüzelő előleg (MEGYE_TÖRSZSZÁM_201708_kolev_2.pdf tábla összesen oszlop)</t>
  </si>
  <si>
    <t>ebből: Előző időszak munkabérkülönbözete (MEGYE_TÖRSZSZÁM_201708_kolev_2.pdf tábla összesen oszlop)</t>
  </si>
  <si>
    <t>(MEGYE_TÖRSZSZÁM_201708_kolev_1.pdf tábla összesen oszlop)</t>
  </si>
  <si>
    <t>ebből: Fizetési előleg/ Tüzelő előleg (MEGYE_TÖRSZSZÁM_201708_kolev_1.pdf tábla összesen oszlop)</t>
  </si>
  <si>
    <t>ebből: Előző időszak munkabérkülönbözete
(MEGYE_TÖRSZSZÁM_201708_kolev_1.pdf tábla összesen oszlop)</t>
  </si>
  <si>
    <t>Személyi jutttás bruttó összeg</t>
  </si>
  <si>
    <t xml:space="preserve">Tásrulás TB és CST ellátások kifizetése </t>
  </si>
  <si>
    <t>Közfoglalkoztatási bér és közteher fedezetére szolgáló - Nemzeti Foglalkoztatási Alapból folyósítandó támogatás összege</t>
  </si>
  <si>
    <t>Közfoglalkoztatási bér és közteher fedezetére szolgáló - Nemzeti Foglalkoztatási Alapból folyósítandó támogatás bevétel teljesítésként</t>
  </si>
  <si>
    <t>Önk. Intézmény által teljesített  TB ellátás nettó összegének táppénzhozzájárulással csökkentett pénzforgalmi átutalása amennyiben nem az önkormányzat fizette ki</t>
  </si>
  <si>
    <t>Önk.Intézményt terhelő táppénz öszegének  pénzforgalmi átutalása</t>
  </si>
  <si>
    <r>
      <t xml:space="preserve">  - Önk. </t>
    </r>
    <r>
      <rPr>
        <b/>
        <sz val="12"/>
        <rFont val="Times New Roman"/>
        <family val="1"/>
        <charset val="238"/>
      </rPr>
      <t>I</t>
    </r>
    <r>
      <rPr>
        <b/>
        <i/>
        <sz val="12"/>
        <rFont val="Times New Roman"/>
        <family val="1"/>
        <charset val="238"/>
      </rPr>
      <t>ntézményi nettósítási különbözet TB levonás nélkül</t>
    </r>
  </si>
  <si>
    <t xml:space="preserve">  - Önk. Intézményi munkáltatót terhelő adó, járulék stb.</t>
  </si>
  <si>
    <t xml:space="preserve">  - Önk. Intézményi munkavállalót terhelő adó, járulék 
TB ellátás levonása nélkül</t>
  </si>
  <si>
    <t xml:space="preserve">  - Önk. Intézményi nettósítási különbözet TB levonás nélkül</t>
  </si>
  <si>
    <t xml:space="preserve">  - Forgótőke felhasználás - közfoglalkoztatáshoz kapcsolódó
 (egyéb levonás)</t>
  </si>
  <si>
    <t xml:space="preserve"> - Forgótőke felhasználás - közfoglalkoztatáshoz kapcsolódó (postaköltség)</t>
  </si>
  <si>
    <t>11a</t>
  </si>
  <si>
    <t>11b</t>
  </si>
  <si>
    <t>Előző időszak munkabérkülönbözete (+)</t>
  </si>
  <si>
    <t>Előző időszak munkabérkülönbözete (-)</t>
  </si>
  <si>
    <t>36516</t>
  </si>
  <si>
    <t>Eltérés</t>
  </si>
  <si>
    <t>ebből számlán maradó</t>
  </si>
  <si>
    <t xml:space="preserve"> - Az önkormányzat és intézményei és a társulás közfoglalkoztatásával kapcsolatban az NFA és az önkormányzat között van támogatási szerződés.</t>
  </si>
  <si>
    <t xml:space="preserve"> - A számított cellák eredményét minden esetben ellenőrizni kell a rendelkezésre álló dokumentumok alapján!</t>
  </si>
  <si>
    <t xml:space="preserve"> - Amennyiben az "ALAPADATOK" munkafüzetlapra új sorok kerülnek beszúrásra, akkor a többi munkafüzetlap sorait is aktualizálni szükséges!</t>
  </si>
  <si>
    <t>Közfoglalkoztatottak adatai nélkül</t>
  </si>
  <si>
    <t>Közfoglalkoztatottak adatai</t>
  </si>
  <si>
    <t>INTÉZMÉNYEK
ÖSSZESEN</t>
  </si>
  <si>
    <t>TÁRSULÁS</t>
  </si>
  <si>
    <t>RÉSZLETEZŐ ADATOK A TÁRSULÁS ÉS A HOZZÁ TARTOZÓ KÖLTSÉGVETÉSI SZERVEK ADATAIRÓL</t>
  </si>
  <si>
    <t>Társulás intézménye
közf.nélkül</t>
  </si>
  <si>
    <t>Társulás 
Intézmény
közf.nélkül
 OSSZESEN</t>
  </si>
  <si>
    <t>Társulás Összesen
közf.nélkül</t>
  </si>
  <si>
    <t xml:space="preserve"> - Az előző időszak munkabérkülönbözetének elszámolásakor feltételezzük, hogy a számfejtés helyesbítését már korábban az Áhsz. 40. § (4) bekezdés szerint elvégezték.</t>
  </si>
  <si>
    <t xml:space="preserve"> - A személyi juttatások és a TB ellátások nettó összege az önkormányzat fizetési számlájáról került kiutalásra a főszámfejtéssel (nettó munkabér csoportos átutalással). Az elszámolás lehetővé teszi azonban azt is, ha a TB ellátásokat nem az önkormányzat teljesíti.</t>
  </si>
  <si>
    <t>(MEGYE_TÖRSZSZÁM_201708_finansz_2.pdf  tábla összesítője (piros fejléc) - 9. sor Bruttó összegből a 20/B. sor adatán felüli rész)</t>
  </si>
  <si>
    <t>(MEGYE_TÖRSZSZÁM_201708_finansz_2.pdf  tábla összesítője (piros fejléc) - 9. sor Kifizetendő oszlopból a 20/B. sor adatán felüli rész)</t>
  </si>
  <si>
    <t>(MEGYE_TÖRSZSZÁM_201708_finansz_1.pdf  tábla összesítője (piros fejléc) - 9. sor Kifizetendő oszlopból a 20/B. sor adatán felüli rész)</t>
  </si>
  <si>
    <t>(MEGYE_TÖRSZSZÁM_201708_finansz_1.pdf  tábla összesítője (piros fejléc) - 9. sor Bruttó összegből a 20/B. sor adatán felüli rész)</t>
  </si>
  <si>
    <t>(MEGYE_TÖRSZSZÁM_201708_finansz_3.pdf  tábla összesítője (piros fejléc) - 9. sor Bruttó összegből a 20/B. sor adatán felüli rész)</t>
  </si>
  <si>
    <t>(MEGYE_TÖRSZSZÁM_201708_finansz_3.pdf  tábla összesítője (piros fejléc) - 9. sor Kifizetendő oszlopból a 20/B. sor adatán felüli rész)</t>
  </si>
  <si>
    <t>TB ellátások bruttó összege  (MEGYE_TÖRSZSZÁM_201708_finansz_2.pdf  tábla összesítője (piros fejléc) - 9. sor Bruttó összegőből a 20/B. sor adatán felüli rész)</t>
  </si>
  <si>
    <t>ebből nettó összeg (MEGYE_TÖRSZSZÁM_201708_finansz_2.pdf  tábla összesítője (piros fejléc) - 9. sor Kifizetendő oszlopból a 20/B. sor adatán felüli rész)</t>
  </si>
  <si>
    <t>TB ellátások bruttó összege  (MEGYE_TÖRSZSZÁM_201708_finansz_1.pdf  tábla összesítője (piros fejléc) - 9. sor Bruttó összegből a 20/B. sor adatán felüli rész)</t>
  </si>
  <si>
    <t>ebből nettó összeg (MEGYE_TÖRSZSZÁM_201708_finansz_1.pdf  tábla összesítője (piros fejléc) - 9. sor Kifizetendő oszlopból a 20/B. sor adatán felüli rész)</t>
  </si>
  <si>
    <t>ebből Közfogl.forgótőke miatt</t>
  </si>
  <si>
    <t>(MEGYE_TÖRSZSZÁM_201708_kolev_1.pdf tábla Egyedileg utalandó finanszírozott levonás összesen)</t>
  </si>
  <si>
    <t>ebből: Közfogl.forgótőkefelhasználás IX. fejezetből történő feltöltése
(MEGYE_TÖRSZSZÁM_201708_kolev_1.pdf tábla Egyedileg utalandó finanszírozott levonás összesen)</t>
  </si>
  <si>
    <t xml:space="preserve"> - Forgótőke felhasználás postaköltség</t>
  </si>
  <si>
    <t xml:space="preserve">  - Forgótőke felhasználás (egyéb levonás)</t>
  </si>
  <si>
    <t>Közfoglalkoztatás forgótőke felhasználás korrekció - egyéb levonás</t>
  </si>
  <si>
    <t>Munkavállalót terhelő adó,járulék (MEGYE_TÖRSZSZÁM_201708_finansz_2.pdf tábla összesítője (piros fejléc) -2.,4.,6.,7.,8/A.,10., sor)</t>
  </si>
  <si>
    <t>Személyi juttatások bruttó összege (MEGYE_TÖRSZSZÁM_201708_finansz_2.pdf tábla összesítője (piros fejléc) - 8. sor Bruttó összeg oszlop)</t>
  </si>
  <si>
    <t>Beutalandó forgótőke feltöltési kötelezettség teljesítése</t>
  </si>
  <si>
    <t>(MEGYE_TÖRSZSZÁM_201708_finansz_2.pdf tábla összesítője (piros fejléc) - 18. sor)</t>
  </si>
  <si>
    <t>(15/A 2.3 - 24. sor c.) oszlop)</t>
  </si>
  <si>
    <t xml:space="preserve"> - Adóhatóság felé befizetési kötelezettség</t>
  </si>
  <si>
    <t>(15/A 2.3 - 29. sor- c. oszlop)</t>
  </si>
  <si>
    <t xml:space="preserve"> - Forgótőke visszapótlás</t>
  </si>
  <si>
    <t xml:space="preserve">         - ebből Munkavállalót terhelő </t>
  </si>
  <si>
    <t>(15/A 2.3 - 2., 5., 6., 8/a., 8/b., 10/a., 10/c., 11/a., 11/b., 11/c., 11/d., 12., 15., 16., 17., 18., 19., 20. sor - c.) oszlop)</t>
  </si>
  <si>
    <t>(15/A 2.3 - 3., 4., 7., 8/c., 9., 10/b., 11/e., 11/f., 13., 14. sor - c.) oszlop)</t>
  </si>
  <si>
    <t>(15/A 2.3 - 24. sor b.) oszlop)</t>
  </si>
  <si>
    <t>(15/A 2.3 - 2., 5., 6., 8/a., 8/b., 10/a., 10/c., 11/a., 11/b., 11/c., 11/d., 12., 15., 16., 17., 18., 19., 20. sor - b.) oszlop)</t>
  </si>
  <si>
    <t xml:space="preserve">         - ebből Munkáltatót terhelő </t>
  </si>
  <si>
    <t>(15/A 2.3 - 3., 4., 7., 8/c., 9., 10/b., 11/e., 11/f., 13., 14. sor - b.) oszlop)</t>
  </si>
  <si>
    <t>(15/A 2.3 - 29. sor- b.) oszlop)</t>
  </si>
  <si>
    <t xml:space="preserve">         - ebből Munkavállalót terhelő</t>
  </si>
  <si>
    <t>(15/A 2.3 - 29. sor- c. oszlop) 
(=15/A 3.1 - I/A/9.sor),
(=15/A 4.2 - II.18.sor)</t>
  </si>
  <si>
    <t xml:space="preserve"> - ebből: postaköltség  </t>
  </si>
  <si>
    <t xml:space="preserve"> - ebből: Fizetési előleg/ Tüzelő előleg</t>
  </si>
  <si>
    <t xml:space="preserve"> - ebből: Előző időszak munkabérkülönbözete</t>
  </si>
  <si>
    <t xml:space="preserve"> -ebből levont tételek </t>
  </si>
  <si>
    <t xml:space="preserve"> -ebből nettó összeg </t>
  </si>
  <si>
    <t>(15/A 3.1 - I/A 10. sor)</t>
  </si>
  <si>
    <t>A helyi önkormányzat részére utalandó TB és CST ellátások táppénz hozzájárulással csökkentett összege</t>
  </si>
  <si>
    <t>(15/A 3.1 - I/A 11. sor)</t>
  </si>
  <si>
    <t>Következő hónapot terhelő tartozás megelőlegezés</t>
  </si>
  <si>
    <t xml:space="preserve"> - ebből: postaköltség </t>
  </si>
  <si>
    <t xml:space="preserve"> -ebből: Fizetési előleg/ Tüzelő előleg</t>
  </si>
  <si>
    <t xml:space="preserve"> -ebből: Előző időszak munkabérkülönbözete</t>
  </si>
  <si>
    <t xml:space="preserve"> - ebből levont tételek</t>
  </si>
  <si>
    <t xml:space="preserve"> - ebből nettó összeg </t>
  </si>
  <si>
    <t xml:space="preserve"> -ebből: postaköltség  </t>
  </si>
  <si>
    <t xml:space="preserve"> -ebből: Közfogl.forgótőkefelhasználás IX. fejezetből történő feltöltése</t>
  </si>
  <si>
    <t xml:space="preserve">         - ebből Munkáltatót terhelő</t>
  </si>
  <si>
    <t>(MEGYE_TÖRSZSZÁM_201708_finansz_1.pdf  tábla összesítője (piros fejléc) - 9. sor Levonás osszlop)</t>
  </si>
  <si>
    <t>A helyi önkormányzat részére utalandó TB és CST ellátások táppénz hozzájárulással csökkentett összege
(15/A 2.4 - I/C 3. sor - 6. oszlop)</t>
  </si>
  <si>
    <t>A helyi önkormányzat részére utalandó TB és CST ellátások táppénz hozzájárulással csökkentett összege (=15/A 3.1 - I/B/7.sor)
(15/A 2.4- I/B 3. sor - 6. oszlop)</t>
  </si>
  <si>
    <t xml:space="preserve">(15/A 2.3 - 28. sor- c. oszlop) 
(=15/A 2.4 - I/C  3. sor 6.oszlop) </t>
  </si>
  <si>
    <t>(15/A 2.3 - 28. sor b. oszlop)  
(=15/A 2.4 - I/B  3. sor 6. oszlop)
 (=15/A 3.1 - I/B/7.sor)</t>
  </si>
  <si>
    <t>A) Önkormányzat és intézményei 2017. év 08. havi nettó finanszírozás adatlapjaiból kiemelt adatok közfoglalkoztatottak nélkül:</t>
  </si>
  <si>
    <t>C) Társulás és intézményei 2017. év 08. havi nettó finanszírozás adatlapjaiból kiemelt  adatok közfoglalkoztatottak nélkül:</t>
  </si>
  <si>
    <t>Gazdálkodó által utalt levonás összege</t>
  </si>
  <si>
    <t xml:space="preserve">Gazdálkodó által utalt levonás összege </t>
  </si>
  <si>
    <t>Gazdálkodó által utalt levonás összege 
(Fizetési előleg/Tüzelő előleg)
(MEGYE_TÖRSZSZÁM_201708_finansz_3.pdf tábla összesítője (piros fejléc) - 32. sor)</t>
  </si>
  <si>
    <t>Gazdálkodó által utalt levonás összege (Fizetési előleg/Tüzelő előleg)
(MEGYE_TÖRSZSZÁM_201708_finansz_1.pdf tábla összesítője (piros fejléc) - 32. sor)</t>
  </si>
  <si>
    <t>Egyéb csökkentő tételek</t>
  </si>
  <si>
    <t xml:space="preserve"> - A  "Nettó fin 08 hóÖnkormányzat KFN" munkafüzetlap tartalmazza a közfoglalkoztatottak adatai nélküli számviteli elszámolást.</t>
  </si>
  <si>
    <t xml:space="preserve"> - A  "Nettó fin 08 hóÖnkormányzat KF" munkafüzetlap tartalmazza a közfoglalkoztatottak adatainak számviteli elszámolását.</t>
  </si>
  <si>
    <t>Önkormányzat 2017. év 08. havi nettó finanszírozás adatlapjaiból kiemelt adatok pénzügyi körzet összesen:</t>
  </si>
  <si>
    <t>ESETTANULMÁNY A TELEPÜLÉSI ÖNKORMÁNYZATOK HAVI NETTÓ FINANSZÍROZÁSÁNAK SZÁMVITELI ELSZÁMOLÁSÁHOZ</t>
  </si>
  <si>
    <t xml:space="preserve"> - A számviteli elszámolás alatt található kontroll számok mutatják meg, hogy megfelelően történt-e meg az adatok bevitele, illetve annak alapján a könyvelés az egyes munkafüzetlapokon. Amennyiben az egyes egyenlegek között eltérés van, annak okát fel kell tárni, addig a könyvelés nem végezehető el. 
Az eltérés okának feltárásában segít az "ELLENŐRZŐ ADATOK" munkafüzetlap végén található kontroll számítás.</t>
  </si>
  <si>
    <t xml:space="preserve"> - A  "Nettó fin 08 hóÖnkormányzat KF" munkafüzetlap 13. Közfoglalkoztatás forgótőke felhasználás korrekció - egyéb levonás sora tartalmazza a közfoglalkoztatással kapcsolatos forgótőke elszámolásának korrekcióját, mely a havi nettósítási adatlapok, a havi finansz listák és azok mellékletei  közötti koherencia zavar miatt szükséges.</t>
  </si>
  <si>
    <t xml:space="preserve"> - A "Nettó fin 08 hóÖnkormányzat KFN" munkafüzetlap" 13. Közfoglalkoztatás forgótőke felhasználás korrekció - egyéb levonás sora tartalmazza a közfoglalkoztatással kapcsolatos forgótőke elszámolásának korrekcióját, mely a havi nettósítási adatlapok, a havi finansz listák és azok mellékletei  közötti koherencia zavar miatt szükséges.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</si>
</sst>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Ft&quot;;[Red]\-#,##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_-* #,##0\ _F_t_-;\-* #,##0\ _F_t_-;_-* &quot;-&quot;??\ _F_t_-;_-@_-"/>
  </numFmts>
  <fonts count="4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36"/>
      <name val="Times New Roman"/>
      <family val="1"/>
      <charset val="238"/>
    </font>
    <font>
      <b/>
      <sz val="24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sz val="13"/>
      <name val="Times New Roman"/>
      <family val="1"/>
      <charset val="238"/>
    </font>
    <font>
      <b/>
      <u/>
      <sz val="13"/>
      <name val="Times New Roman"/>
      <family val="1"/>
      <charset val="238"/>
    </font>
    <font>
      <b/>
      <u/>
      <sz val="26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4" tint="-0.249977111117893"/>
      <name val="Times New Roman"/>
      <family val="1"/>
      <charset val="238"/>
    </font>
    <font>
      <b/>
      <sz val="12"/>
      <color theme="4" tint="-0.249977111117893"/>
      <name val="Times New Roman"/>
      <family val="1"/>
      <charset val="238"/>
    </font>
    <font>
      <b/>
      <sz val="12"/>
      <color theme="6" tint="-0.499984740745262"/>
      <name val="Times New Roman"/>
      <family val="1"/>
      <charset val="238"/>
    </font>
    <font>
      <sz val="12"/>
      <color theme="6" tint="-0.499984740745262"/>
      <name val="Times New Roman"/>
      <family val="1"/>
      <charset val="238"/>
    </font>
    <font>
      <b/>
      <i/>
      <sz val="12"/>
      <color theme="6" tint="-0.499984740745262"/>
      <name val="Times New Roman"/>
      <family val="1"/>
      <charset val="238"/>
    </font>
    <font>
      <sz val="12"/>
      <color theme="9" tint="-0.249977111117893"/>
      <name val="Times New Roman"/>
      <family val="1"/>
      <charset val="238"/>
    </font>
    <font>
      <b/>
      <sz val="12"/>
      <color theme="9" tint="-0.249977111117893"/>
      <name val="Times New Roman"/>
      <family val="1"/>
      <charset val="238"/>
    </font>
    <font>
      <b/>
      <sz val="12"/>
      <color theme="4" tint="-0.249977111117893"/>
      <name val="Times Bold Italic"/>
      <family val="1"/>
    </font>
    <font>
      <b/>
      <sz val="12"/>
      <name val="Times Bold Italic"/>
      <family val="1"/>
    </font>
    <font>
      <sz val="12"/>
      <name val="Calibri"/>
      <family val="2"/>
      <charset val="238"/>
    </font>
    <font>
      <sz val="12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color theme="6" tint="-0.499984740745262"/>
      <name val="Calibri"/>
      <family val="2"/>
      <charset val="238"/>
    </font>
    <font>
      <b/>
      <u/>
      <sz val="12"/>
      <color theme="9" tint="-0.249977111117893"/>
      <name val="Times New Roman"/>
      <family val="1"/>
      <charset val="238"/>
    </font>
    <font>
      <sz val="12"/>
      <color theme="9" tint="-0.249977111117893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</font>
    <font>
      <b/>
      <u/>
      <sz val="20"/>
      <name val="Times New Roman"/>
      <family val="1"/>
      <charset val="238"/>
    </font>
    <font>
      <b/>
      <u/>
      <sz val="20"/>
      <color theme="4" tint="-0.249977111117893"/>
      <name val="Times New Roman"/>
      <family val="1"/>
      <charset val="238"/>
    </font>
    <font>
      <b/>
      <u/>
      <sz val="20"/>
      <color theme="9" tint="-0.249977111117893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775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Border="1"/>
    <xf numFmtId="0" fontId="4" fillId="0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/>
    </xf>
    <xf numFmtId="164" fontId="4" fillId="0" borderId="4" xfId="1" applyNumberFormat="1" applyFont="1" applyBorder="1"/>
    <xf numFmtId="0" fontId="4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wrapText="1"/>
    </xf>
    <xf numFmtId="0" fontId="6" fillId="0" borderId="4" xfId="0" applyFont="1" applyBorder="1" applyAlignment="1">
      <alignment horizontal="center"/>
    </xf>
    <xf numFmtId="164" fontId="6" fillId="0" borderId="4" xfId="1" applyNumberFormat="1" applyFont="1" applyBorder="1"/>
    <xf numFmtId="164" fontId="6" fillId="0" borderId="5" xfId="1" applyNumberFormat="1" applyFont="1" applyBorder="1"/>
    <xf numFmtId="0" fontId="6" fillId="0" borderId="7" xfId="0" applyFont="1" applyFill="1" applyBorder="1" applyAlignment="1">
      <alignment wrapText="1"/>
    </xf>
    <xf numFmtId="0" fontId="6" fillId="0" borderId="7" xfId="0" applyFont="1" applyBorder="1" applyAlignment="1">
      <alignment horizontal="center"/>
    </xf>
    <xf numFmtId="164" fontId="6" fillId="0" borderId="7" xfId="1" applyNumberFormat="1" applyFont="1" applyBorder="1"/>
    <xf numFmtId="164" fontId="6" fillId="0" borderId="8" xfId="1" applyNumberFormat="1" applyFont="1" applyBorder="1"/>
    <xf numFmtId="164" fontId="7" fillId="0" borderId="4" xfId="1" applyNumberFormat="1" applyFont="1" applyBorder="1"/>
    <xf numFmtId="0" fontId="7" fillId="0" borderId="4" xfId="0" applyFont="1" applyBorder="1" applyAlignment="1">
      <alignment horizontal="center"/>
    </xf>
    <xf numFmtId="164" fontId="6" fillId="0" borderId="5" xfId="1" applyNumberFormat="1" applyFont="1" applyFill="1" applyBorder="1"/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7" fillId="0" borderId="11" xfId="1" applyNumberFormat="1" applyFont="1" applyBorder="1"/>
    <xf numFmtId="164" fontId="6" fillId="0" borderId="11" xfId="1" applyNumberFormat="1" applyFont="1" applyBorder="1"/>
    <xf numFmtId="164" fontId="7" fillId="0" borderId="12" xfId="1" applyNumberFormat="1" applyFont="1" applyBorder="1"/>
    <xf numFmtId="0" fontId="6" fillId="0" borderId="14" xfId="0" applyFont="1" applyBorder="1" applyAlignment="1">
      <alignment horizontal="center"/>
    </xf>
    <xf numFmtId="164" fontId="6" fillId="0" borderId="14" xfId="1" applyNumberFormat="1" applyFont="1" applyBorder="1"/>
    <xf numFmtId="164" fontId="6" fillId="0" borderId="15" xfId="1" applyNumberFormat="1" applyFont="1" applyBorder="1"/>
    <xf numFmtId="164" fontId="6" fillId="0" borderId="4" xfId="1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wrapText="1"/>
    </xf>
    <xf numFmtId="164" fontId="7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64" fontId="7" fillId="0" borderId="8" xfId="1" applyNumberFormat="1" applyFont="1" applyBorder="1" applyAlignment="1">
      <alignment vertical="center"/>
    </xf>
    <xf numFmtId="164" fontId="7" fillId="0" borderId="4" xfId="1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16" xfId="0" applyFont="1" applyBorder="1" applyAlignment="1">
      <alignment horizontal="center"/>
    </xf>
    <xf numFmtId="164" fontId="2" fillId="0" borderId="16" xfId="1" applyNumberFormat="1" applyFont="1" applyBorder="1" applyAlignment="1">
      <alignment vertical="center"/>
    </xf>
    <xf numFmtId="164" fontId="2" fillId="0" borderId="0" xfId="1" applyNumberFormat="1" applyFont="1" applyAlignment="1">
      <alignment horizontal="center"/>
    </xf>
    <xf numFmtId="164" fontId="4" fillId="0" borderId="4" xfId="1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left"/>
    </xf>
    <xf numFmtId="164" fontId="6" fillId="0" borderId="17" xfId="1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center"/>
    </xf>
    <xf numFmtId="164" fontId="6" fillId="0" borderId="4" xfId="1" applyNumberFormat="1" applyFont="1" applyBorder="1" applyAlignment="1"/>
    <xf numFmtId="49" fontId="6" fillId="0" borderId="4" xfId="0" applyNumberFormat="1" applyFont="1" applyBorder="1" applyAlignment="1">
      <alignment horizontal="center" vertical="center"/>
    </xf>
    <xf numFmtId="49" fontId="6" fillId="3" borderId="20" xfId="0" applyNumberFormat="1" applyFont="1" applyFill="1" applyBorder="1" applyAlignment="1">
      <alignment horizontal="center"/>
    </xf>
    <xf numFmtId="49" fontId="6" fillId="3" borderId="20" xfId="0" applyNumberFormat="1" applyFont="1" applyFill="1" applyBorder="1" applyAlignment="1"/>
    <xf numFmtId="164" fontId="6" fillId="3" borderId="20" xfId="1" applyNumberFormat="1" applyFont="1" applyFill="1" applyBorder="1" applyAlignment="1"/>
    <xf numFmtId="164" fontId="6" fillId="3" borderId="21" xfId="1" applyNumberFormat="1" applyFont="1" applyFill="1" applyBorder="1" applyAlignment="1"/>
    <xf numFmtId="49" fontId="6" fillId="3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/>
    </xf>
    <xf numFmtId="164" fontId="6" fillId="0" borderId="17" xfId="1" applyNumberFormat="1" applyFont="1" applyFill="1" applyBorder="1" applyAlignment="1">
      <alignment horizontal="left"/>
    </xf>
    <xf numFmtId="49" fontId="6" fillId="3" borderId="18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164" fontId="6" fillId="3" borderId="4" xfId="1" applyNumberFormat="1" applyFont="1" applyFill="1" applyBorder="1" applyAlignment="1">
      <alignment horizontal="left"/>
    </xf>
    <xf numFmtId="164" fontId="6" fillId="3" borderId="17" xfId="1" applyNumberFormat="1" applyFont="1" applyFill="1" applyBorder="1" applyAlignment="1">
      <alignment horizontal="left"/>
    </xf>
    <xf numFmtId="0" fontId="9" fillId="0" borderId="4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164" fontId="10" fillId="0" borderId="0" xfId="1" applyNumberFormat="1" applyFont="1"/>
    <xf numFmtId="164" fontId="10" fillId="0" borderId="0" xfId="1" applyNumberFormat="1" applyFont="1" applyBorder="1"/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4" fontId="10" fillId="0" borderId="24" xfId="1" applyNumberFormat="1" applyFont="1" applyBorder="1"/>
    <xf numFmtId="0" fontId="10" fillId="0" borderId="25" xfId="0" applyFont="1" applyBorder="1" applyAlignment="1">
      <alignment horizontal="center"/>
    </xf>
    <xf numFmtId="164" fontId="10" fillId="0" borderId="24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64" fontId="10" fillId="0" borderId="30" xfId="1" applyNumberFormat="1" applyFont="1" applyBorder="1"/>
    <xf numFmtId="164" fontId="4" fillId="2" borderId="4" xfId="1" applyNumberFormat="1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horizontal="center"/>
    </xf>
    <xf numFmtId="164" fontId="7" fillId="2" borderId="4" xfId="1" applyNumberFormat="1" applyFont="1" applyFill="1" applyBorder="1" applyAlignment="1">
      <alignment vertical="center"/>
    </xf>
    <xf numFmtId="164" fontId="7" fillId="2" borderId="5" xfId="1" applyNumberFormat="1" applyFont="1" applyFill="1" applyBorder="1" applyAlignment="1">
      <alignment vertical="center"/>
    </xf>
    <xf numFmtId="164" fontId="6" fillId="0" borderId="4" xfId="1" applyNumberFormat="1" applyFont="1" applyFill="1" applyBorder="1" applyAlignment="1">
      <alignment horizontal="left"/>
    </xf>
    <xf numFmtId="0" fontId="10" fillId="0" borderId="29" xfId="0" applyFont="1" applyBorder="1" applyAlignment="1">
      <alignment horizontal="center" wrapText="1"/>
    </xf>
    <xf numFmtId="6" fontId="6" fillId="0" borderId="4" xfId="0" applyNumberFormat="1" applyFont="1" applyBorder="1" applyAlignment="1">
      <alignment horizontal="center"/>
    </xf>
    <xf numFmtId="6" fontId="6" fillId="0" borderId="7" xfId="0" applyNumberFormat="1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164" fontId="7" fillId="2" borderId="12" xfId="1" applyNumberFormat="1" applyFont="1" applyFill="1" applyBorder="1" applyAlignment="1">
      <alignment horizontal="center" vertical="center"/>
    </xf>
    <xf numFmtId="164" fontId="7" fillId="0" borderId="12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64" fontId="6" fillId="0" borderId="20" xfId="1" applyNumberFormat="1" applyFont="1" applyFill="1" applyBorder="1" applyAlignment="1"/>
    <xf numFmtId="164" fontId="6" fillId="0" borderId="21" xfId="1" applyNumberFormat="1" applyFont="1" applyFill="1" applyBorder="1" applyAlignment="1"/>
    <xf numFmtId="164" fontId="6" fillId="0" borderId="4" xfId="1" applyNumberFormat="1" applyFont="1" applyFill="1" applyBorder="1" applyAlignment="1">
      <alignment vertical="center"/>
    </xf>
    <xf numFmtId="49" fontId="6" fillId="4" borderId="4" xfId="0" applyNumberFormat="1" applyFont="1" applyFill="1" applyBorder="1" applyAlignment="1">
      <alignment horizontal="center"/>
    </xf>
    <xf numFmtId="164" fontId="6" fillId="4" borderId="17" xfId="1" applyNumberFormat="1" applyFont="1" applyFill="1" applyBorder="1" applyAlignment="1">
      <alignment horizontal="left"/>
    </xf>
    <xf numFmtId="164" fontId="7" fillId="0" borderId="8" xfId="1" applyNumberFormat="1" applyFont="1" applyFill="1" applyBorder="1" applyAlignment="1">
      <alignment vertic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9" fillId="0" borderId="22" xfId="0" applyFont="1" applyBorder="1" applyAlignment="1">
      <alignment vertical="center" wrapText="1"/>
    </xf>
    <xf numFmtId="164" fontId="6" fillId="0" borderId="35" xfId="1" applyNumberFormat="1" applyFont="1" applyFill="1" applyBorder="1" applyAlignment="1">
      <alignment horizontal="left"/>
    </xf>
    <xf numFmtId="0" fontId="9" fillId="0" borderId="4" xfId="0" applyFont="1" applyBorder="1" applyAlignment="1">
      <alignment wrapText="1"/>
    </xf>
    <xf numFmtId="164" fontId="6" fillId="4" borderId="4" xfId="1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/>
    <xf numFmtId="164" fontId="10" fillId="0" borderId="26" xfId="0" applyNumberFormat="1" applyFont="1" applyBorder="1"/>
    <xf numFmtId="164" fontId="10" fillId="0" borderId="28" xfId="0" applyNumberFormat="1" applyFont="1" applyBorder="1"/>
    <xf numFmtId="0" fontId="10" fillId="0" borderId="31" xfId="0" applyFont="1" applyBorder="1" applyAlignment="1">
      <alignment horizontal="center"/>
    </xf>
    <xf numFmtId="0" fontId="14" fillId="0" borderId="0" xfId="0" applyFont="1"/>
    <xf numFmtId="164" fontId="14" fillId="0" borderId="0" xfId="0" applyNumberFormat="1" applyFont="1"/>
    <xf numFmtId="0" fontId="5" fillId="0" borderId="0" xfId="0" applyFont="1"/>
    <xf numFmtId="0" fontId="7" fillId="0" borderId="6" xfId="0" applyFont="1" applyBorder="1" applyAlignment="1">
      <alignment horizontal="center"/>
    </xf>
    <xf numFmtId="164" fontId="6" fillId="0" borderId="5" xfId="1" applyNumberFormat="1" applyFont="1" applyFill="1" applyBorder="1" applyAlignment="1">
      <alignment wrapText="1"/>
    </xf>
    <xf numFmtId="164" fontId="6" fillId="0" borderId="9" xfId="1" applyNumberFormat="1" applyFont="1" applyFill="1" applyBorder="1"/>
    <xf numFmtId="164" fontId="6" fillId="0" borderId="9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1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7" fillId="0" borderId="4" xfId="0" applyFont="1" applyBorder="1" applyAlignment="1">
      <alignment wrapText="1"/>
    </xf>
    <xf numFmtId="0" fontId="6" fillId="0" borderId="4" xfId="0" applyFont="1" applyFill="1" applyBorder="1" applyAlignment="1">
      <alignment horizontal="center"/>
    </xf>
    <xf numFmtId="164" fontId="7" fillId="0" borderId="4" xfId="1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1" applyNumberFormat="1" applyFont="1"/>
    <xf numFmtId="0" fontId="3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164" fontId="6" fillId="0" borderId="4" xfId="0" applyNumberFormat="1" applyFont="1" applyBorder="1" applyAlignment="1">
      <alignment horizontal="center"/>
    </xf>
    <xf numFmtId="164" fontId="7" fillId="2" borderId="4" xfId="1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49" fontId="6" fillId="5" borderId="4" xfId="0" applyNumberFormat="1" applyFont="1" applyFill="1" applyBorder="1" applyAlignment="1">
      <alignment horizontal="center"/>
    </xf>
    <xf numFmtId="164" fontId="6" fillId="5" borderId="17" xfId="1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6" fontId="6" fillId="0" borderId="22" xfId="0" applyNumberFormat="1" applyFont="1" applyBorder="1" applyAlignment="1">
      <alignment horizontal="center" vertical="center"/>
    </xf>
    <xf numFmtId="164" fontId="7" fillId="0" borderId="22" xfId="1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164" fontId="10" fillId="0" borderId="32" xfId="1" applyNumberFormat="1" applyFont="1" applyBorder="1"/>
    <xf numFmtId="0" fontId="5" fillId="0" borderId="4" xfId="0" applyFont="1" applyBorder="1" applyAlignment="1">
      <alignment vertical="center" wrapText="1"/>
    </xf>
    <xf numFmtId="164" fontId="7" fillId="0" borderId="9" xfId="1" applyNumberFormat="1" applyFont="1" applyFill="1" applyBorder="1" applyAlignment="1">
      <alignment vertical="center"/>
    </xf>
    <xf numFmtId="49" fontId="6" fillId="4" borderId="18" xfId="0" applyNumberFormat="1" applyFont="1" applyFill="1" applyBorder="1" applyAlignment="1">
      <alignment horizontal="center"/>
    </xf>
    <xf numFmtId="0" fontId="4" fillId="0" borderId="37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164" fontId="6" fillId="0" borderId="0" xfId="1" applyNumberFormat="1" applyFont="1" applyBorder="1"/>
    <xf numFmtId="164" fontId="6" fillId="6" borderId="4" xfId="1" applyNumberFormat="1" applyFont="1" applyFill="1" applyBorder="1"/>
    <xf numFmtId="0" fontId="7" fillId="0" borderId="3" xfId="0" applyFont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/>
    </xf>
    <xf numFmtId="164" fontId="6" fillId="0" borderId="0" xfId="1" applyNumberFormat="1" applyFont="1" applyFill="1" applyBorder="1"/>
    <xf numFmtId="164" fontId="6" fillId="3" borderId="37" xfId="1" applyNumberFormat="1" applyFont="1" applyFill="1" applyBorder="1" applyAlignment="1">
      <alignment horizontal="left"/>
    </xf>
    <xf numFmtId="164" fontId="7" fillId="6" borderId="4" xfId="1" applyNumberFormat="1" applyFont="1" applyFill="1" applyBorder="1" applyAlignment="1">
      <alignment vertical="center"/>
    </xf>
    <xf numFmtId="164" fontId="6" fillId="6" borderId="4" xfId="0" applyNumberFormat="1" applyFont="1" applyFill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64" fontId="2" fillId="0" borderId="0" xfId="1" applyNumberFormat="1" applyFont="1" applyFill="1" applyBorder="1"/>
    <xf numFmtId="164" fontId="14" fillId="0" borderId="0" xfId="1" applyNumberFormat="1" applyFont="1" applyFill="1" applyBorder="1"/>
    <xf numFmtId="0" fontId="6" fillId="0" borderId="0" xfId="0" applyFont="1" applyFill="1" applyBorder="1"/>
    <xf numFmtId="164" fontId="6" fillId="0" borderId="0" xfId="1" applyNumberFormat="1" applyFont="1" applyFill="1" applyBorder="1" applyAlignment="1">
      <alignment horizontal="center" wrapText="1"/>
    </xf>
    <xf numFmtId="165" fontId="6" fillId="0" borderId="0" xfId="2" applyNumberFormat="1" applyFont="1" applyFill="1" applyBorder="1" applyAlignment="1">
      <alignment horizontal="center"/>
    </xf>
    <xf numFmtId="164" fontId="6" fillId="6" borderId="4" xfId="1" applyNumberFormat="1" applyFont="1" applyFill="1" applyBorder="1" applyAlignment="1">
      <alignment vertical="center"/>
    </xf>
    <xf numFmtId="164" fontId="6" fillId="6" borderId="4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22" fillId="0" borderId="55" xfId="0" applyNumberFormat="1" applyFont="1" applyBorder="1" applyAlignment="1">
      <alignment horizontal="center" vertical="center"/>
    </xf>
    <xf numFmtId="164" fontId="22" fillId="0" borderId="56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164" fontId="23" fillId="0" borderId="4" xfId="1" applyNumberFormat="1" applyFont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164" fontId="23" fillId="6" borderId="4" xfId="1" applyNumberFormat="1" applyFont="1" applyFill="1" applyBorder="1" applyAlignment="1">
      <alignment vertical="center"/>
    </xf>
    <xf numFmtId="164" fontId="23" fillId="6" borderId="17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164" fontId="23" fillId="0" borderId="4" xfId="1" applyNumberFormat="1" applyFont="1" applyBorder="1" applyAlignment="1">
      <alignment vertical="center"/>
    </xf>
    <xf numFmtId="164" fontId="22" fillId="0" borderId="4" xfId="1" applyNumberFormat="1" applyFont="1" applyBorder="1" applyAlignment="1">
      <alignment vertical="center"/>
    </xf>
    <xf numFmtId="164" fontId="23" fillId="2" borderId="17" xfId="1" applyNumberFormat="1" applyFont="1" applyFill="1" applyBorder="1" applyAlignment="1">
      <alignment horizontal="center" vertical="center"/>
    </xf>
    <xf numFmtId="164" fontId="23" fillId="6" borderId="17" xfId="1" applyNumberFormat="1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164" fontId="22" fillId="0" borderId="7" xfId="1" applyNumberFormat="1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3" fillId="0" borderId="4" xfId="0" applyFont="1" applyBorder="1" applyAlignment="1">
      <alignment vertical="center" wrapText="1"/>
    </xf>
    <xf numFmtId="164" fontId="22" fillId="6" borderId="4" xfId="1" applyNumberFormat="1" applyFont="1" applyFill="1" applyBorder="1" applyAlignment="1">
      <alignment vertical="center"/>
    </xf>
    <xf numFmtId="6" fontId="22" fillId="0" borderId="4" xfId="0" applyNumberFormat="1" applyFont="1" applyBorder="1" applyAlignment="1">
      <alignment horizontal="center" vertical="center"/>
    </xf>
    <xf numFmtId="164" fontId="23" fillId="6" borderId="52" xfId="1" applyNumberFormat="1" applyFont="1" applyFill="1" applyBorder="1" applyAlignment="1">
      <alignment vertical="center"/>
    </xf>
    <xf numFmtId="164" fontId="23" fillId="6" borderId="53" xfId="0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164" fontId="24" fillId="0" borderId="4" xfId="1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164" fontId="25" fillId="6" borderId="4" xfId="1" applyNumberFormat="1" applyFont="1" applyFill="1" applyBorder="1" applyAlignment="1">
      <alignment vertical="center"/>
    </xf>
    <xf numFmtId="164" fontId="25" fillId="0" borderId="4" xfId="1" applyNumberFormat="1" applyFont="1" applyBorder="1" applyAlignment="1">
      <alignment vertical="center"/>
    </xf>
    <xf numFmtId="0" fontId="24" fillId="0" borderId="27" xfId="0" applyFont="1" applyFill="1" applyBorder="1" applyAlignment="1">
      <alignment horizontal="center" vertical="center"/>
    </xf>
    <xf numFmtId="164" fontId="24" fillId="6" borderId="17" xfId="1" applyNumberFormat="1" applyFont="1" applyFill="1" applyBorder="1" applyAlignment="1">
      <alignment horizontal="center" vertical="center"/>
    </xf>
    <xf numFmtId="164" fontId="24" fillId="0" borderId="4" xfId="1" applyNumberFormat="1" applyFont="1" applyBorder="1" applyAlignment="1">
      <alignment vertical="center"/>
    </xf>
    <xf numFmtId="164" fontId="24" fillId="6" borderId="4" xfId="1" applyNumberFormat="1" applyFont="1" applyFill="1" applyBorder="1" applyAlignment="1">
      <alignment vertical="center"/>
    </xf>
    <xf numFmtId="164" fontId="24" fillId="6" borderId="17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164" fontId="25" fillId="0" borderId="0" xfId="1" applyNumberFormat="1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64" fontId="25" fillId="0" borderId="4" xfId="1" applyNumberFormat="1" applyFont="1" applyFill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6" fontId="25" fillId="0" borderId="4" xfId="0" applyNumberFormat="1" applyFont="1" applyBorder="1" applyAlignment="1">
      <alignment horizontal="center" vertical="center"/>
    </xf>
    <xf numFmtId="164" fontId="24" fillId="6" borderId="52" xfId="1" applyNumberFormat="1" applyFont="1" applyFill="1" applyBorder="1" applyAlignment="1">
      <alignment vertical="center"/>
    </xf>
    <xf numFmtId="164" fontId="24" fillId="6" borderId="53" xfId="0" applyNumberFormat="1" applyFont="1" applyFill="1" applyBorder="1" applyAlignment="1">
      <alignment horizontal="center" vertical="center"/>
    </xf>
    <xf numFmtId="164" fontId="27" fillId="0" borderId="55" xfId="0" applyNumberFormat="1" applyFont="1" applyBorder="1" applyAlignment="1">
      <alignment horizontal="center" vertical="center"/>
    </xf>
    <xf numFmtId="164" fontId="27" fillId="0" borderId="56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164" fontId="28" fillId="0" borderId="4" xfId="1" applyNumberFormat="1" applyFont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164" fontId="28" fillId="6" borderId="4" xfId="1" applyNumberFormat="1" applyFont="1" applyFill="1" applyBorder="1" applyAlignment="1">
      <alignment vertical="center"/>
    </xf>
    <xf numFmtId="164" fontId="28" fillId="6" borderId="17" xfId="0" applyNumberFormat="1" applyFont="1" applyFill="1" applyBorder="1" applyAlignment="1">
      <alignment horizontal="center" vertical="center"/>
    </xf>
    <xf numFmtId="164" fontId="28" fillId="0" borderId="4" xfId="1" applyNumberFormat="1" applyFont="1" applyBorder="1" applyAlignment="1">
      <alignment vertical="center"/>
    </xf>
    <xf numFmtId="164" fontId="27" fillId="0" borderId="4" xfId="1" applyNumberFormat="1" applyFont="1" applyBorder="1" applyAlignment="1">
      <alignment vertical="center"/>
    </xf>
    <xf numFmtId="164" fontId="28" fillId="2" borderId="17" xfId="1" applyNumberFormat="1" applyFont="1" applyFill="1" applyBorder="1" applyAlignment="1">
      <alignment horizontal="center" vertical="center"/>
    </xf>
    <xf numFmtId="164" fontId="28" fillId="6" borderId="17" xfId="1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64" fontId="27" fillId="0" borderId="7" xfId="1" applyNumberFormat="1" applyFont="1" applyBorder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8" fillId="0" borderId="4" xfId="0" applyFont="1" applyBorder="1" applyAlignment="1">
      <alignment vertical="center" wrapText="1"/>
    </xf>
    <xf numFmtId="164" fontId="27" fillId="6" borderId="4" xfId="1" applyNumberFormat="1" applyFont="1" applyFill="1" applyBorder="1" applyAlignment="1">
      <alignment vertical="center"/>
    </xf>
    <xf numFmtId="6" fontId="27" fillId="0" borderId="4" xfId="0" applyNumberFormat="1" applyFont="1" applyBorder="1" applyAlignment="1">
      <alignment horizontal="center" vertical="center"/>
    </xf>
    <xf numFmtId="164" fontId="28" fillId="6" borderId="52" xfId="1" applyNumberFormat="1" applyFont="1" applyFill="1" applyBorder="1" applyAlignment="1">
      <alignment vertical="center"/>
    </xf>
    <xf numFmtId="164" fontId="28" fillId="6" borderId="53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/>
    </xf>
    <xf numFmtId="164" fontId="7" fillId="0" borderId="7" xfId="1" applyNumberFormat="1" applyFont="1" applyFill="1" applyBorder="1" applyAlignment="1">
      <alignment vertical="center"/>
    </xf>
    <xf numFmtId="164" fontId="7" fillId="0" borderId="22" xfId="1" applyNumberFormat="1" applyFont="1" applyFill="1" applyBorder="1" applyAlignment="1">
      <alignment vertical="center"/>
    </xf>
    <xf numFmtId="164" fontId="6" fillId="0" borderId="37" xfId="1" applyNumberFormat="1" applyFont="1" applyBorder="1" applyAlignment="1">
      <alignment horizontal="left"/>
    </xf>
    <xf numFmtId="164" fontId="6" fillId="3" borderId="37" xfId="1" applyNumberFormat="1" applyFont="1" applyFill="1" applyBorder="1" applyAlignment="1">
      <alignment vertical="center"/>
    </xf>
    <xf numFmtId="164" fontId="6" fillId="0" borderId="37" xfId="1" applyNumberFormat="1" applyFont="1" applyFill="1" applyBorder="1" applyAlignment="1">
      <alignment horizontal="left"/>
    </xf>
    <xf numFmtId="164" fontId="6" fillId="4" borderId="37" xfId="1" applyNumberFormat="1" applyFont="1" applyFill="1" applyBorder="1" applyAlignment="1">
      <alignment horizontal="left"/>
    </xf>
    <xf numFmtId="0" fontId="4" fillId="0" borderId="50" xfId="0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/>
    </xf>
    <xf numFmtId="164" fontId="6" fillId="0" borderId="17" xfId="1" applyNumberFormat="1" applyFont="1" applyFill="1" applyBorder="1" applyAlignment="1">
      <alignment vertical="center"/>
    </xf>
    <xf numFmtId="49" fontId="6" fillId="4" borderId="50" xfId="0" applyNumberFormat="1" applyFont="1" applyFill="1" applyBorder="1" applyAlignment="1">
      <alignment horizontal="center"/>
    </xf>
    <xf numFmtId="49" fontId="6" fillId="3" borderId="50" xfId="0" applyNumberFormat="1" applyFont="1" applyFill="1" applyBorder="1" applyAlignment="1">
      <alignment horizontal="center"/>
    </xf>
    <xf numFmtId="49" fontId="6" fillId="3" borderId="51" xfId="0" applyNumberFormat="1" applyFont="1" applyFill="1" applyBorder="1" applyAlignment="1">
      <alignment horizontal="center"/>
    </xf>
    <xf numFmtId="49" fontId="6" fillId="3" borderId="52" xfId="0" applyNumberFormat="1" applyFont="1" applyFill="1" applyBorder="1" applyAlignment="1">
      <alignment horizontal="center"/>
    </xf>
    <xf numFmtId="164" fontId="6" fillId="3" borderId="52" xfId="1" applyNumberFormat="1" applyFont="1" applyFill="1" applyBorder="1" applyAlignment="1">
      <alignment horizontal="left"/>
    </xf>
    <xf numFmtId="164" fontId="6" fillId="3" borderId="53" xfId="1" applyNumberFormat="1" applyFont="1" applyFill="1" applyBorder="1" applyAlignment="1">
      <alignment horizontal="left"/>
    </xf>
    <xf numFmtId="49" fontId="6" fillId="4" borderId="4" xfId="0" applyNumberFormat="1" applyFont="1" applyFill="1" applyBorder="1" applyAlignment="1">
      <alignment horizontal="center" vertical="center"/>
    </xf>
    <xf numFmtId="164" fontId="6" fillId="4" borderId="17" xfId="1" applyNumberFormat="1" applyFont="1" applyFill="1" applyBorder="1" applyAlignment="1">
      <alignment vertical="center"/>
    </xf>
    <xf numFmtId="164" fontId="6" fillId="4" borderId="21" xfId="1" applyNumberFormat="1" applyFont="1" applyFill="1" applyBorder="1" applyAlignment="1"/>
    <xf numFmtId="49" fontId="6" fillId="4" borderId="20" xfId="0" applyNumberFormat="1" applyFont="1" applyFill="1" applyBorder="1" applyAlignment="1">
      <alignment horizontal="center"/>
    </xf>
    <xf numFmtId="164" fontId="6" fillId="4" borderId="20" xfId="1" applyNumberFormat="1" applyFont="1" applyFill="1" applyBorder="1" applyAlignment="1"/>
    <xf numFmtId="164" fontId="6" fillId="4" borderId="37" xfId="1" applyNumberFormat="1" applyFont="1" applyFill="1" applyBorder="1" applyAlignment="1">
      <alignment vertical="center"/>
    </xf>
    <xf numFmtId="164" fontId="29" fillId="0" borderId="4" xfId="1" applyNumberFormat="1" applyFont="1" applyBorder="1" applyAlignment="1">
      <alignment vertical="center"/>
    </xf>
    <xf numFmtId="0" fontId="9" fillId="0" borderId="50" xfId="0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164" fontId="6" fillId="0" borderId="52" xfId="1" applyNumberFormat="1" applyFont="1" applyBorder="1" applyAlignment="1">
      <alignment horizontal="left"/>
    </xf>
    <xf numFmtId="164" fontId="6" fillId="0" borderId="53" xfId="1" applyNumberFormat="1" applyFont="1" applyBorder="1" applyAlignment="1">
      <alignment horizontal="left"/>
    </xf>
    <xf numFmtId="49" fontId="6" fillId="3" borderId="66" xfId="0" applyNumberFormat="1" applyFont="1" applyFill="1" applyBorder="1" applyAlignment="1">
      <alignment horizontal="center"/>
    </xf>
    <xf numFmtId="164" fontId="6" fillId="3" borderId="67" xfId="1" applyNumberFormat="1" applyFont="1" applyFill="1" applyBorder="1" applyAlignment="1">
      <alignment horizontal="left"/>
    </xf>
    <xf numFmtId="164" fontId="6" fillId="0" borderId="37" xfId="1" applyNumberFormat="1" applyFont="1" applyFill="1" applyBorder="1" applyAlignment="1"/>
    <xf numFmtId="164" fontId="23" fillId="5" borderId="17" xfId="0" applyNumberFormat="1" applyFont="1" applyFill="1" applyBorder="1" applyAlignment="1">
      <alignment horizontal="center" vertical="center"/>
    </xf>
    <xf numFmtId="164" fontId="23" fillId="6" borderId="4" xfId="0" applyNumberFormat="1" applyFont="1" applyFill="1" applyBorder="1" applyAlignment="1">
      <alignment horizontal="center" vertical="center"/>
    </xf>
    <xf numFmtId="164" fontId="6" fillId="0" borderId="19" xfId="1" applyNumberFormat="1" applyFont="1" applyBorder="1"/>
    <xf numFmtId="164" fontId="6" fillId="0" borderId="55" xfId="0" applyNumberFormat="1" applyFont="1" applyBorder="1" applyAlignment="1">
      <alignment horizontal="center" vertical="center"/>
    </xf>
    <xf numFmtId="164" fontId="6" fillId="0" borderId="46" xfId="1" applyNumberFormat="1" applyFont="1" applyBorder="1"/>
    <xf numFmtId="164" fontId="6" fillId="0" borderId="56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wrapText="1"/>
    </xf>
    <xf numFmtId="164" fontId="7" fillId="6" borderId="56" xfId="0" applyNumberFormat="1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164" fontId="7" fillId="6" borderId="17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164" fontId="7" fillId="6" borderId="4" xfId="0" applyNumberFormat="1" applyFont="1" applyFill="1" applyBorder="1" applyAlignment="1">
      <alignment horizontal="center" vertical="center"/>
    </xf>
    <xf numFmtId="164" fontId="7" fillId="2" borderId="17" xfId="1" applyNumberFormat="1" applyFont="1" applyFill="1" applyBorder="1" applyAlignment="1">
      <alignment horizontal="center" vertical="center"/>
    </xf>
    <xf numFmtId="164" fontId="7" fillId="6" borderId="17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164" fontId="7" fillId="6" borderId="52" xfId="1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wrapText="1"/>
    </xf>
    <xf numFmtId="164" fontId="30" fillId="9" borderId="4" xfId="1" applyNumberFormat="1" applyFont="1" applyFill="1" applyBorder="1" applyAlignment="1">
      <alignment vertical="center"/>
    </xf>
    <xf numFmtId="164" fontId="7" fillId="9" borderId="4" xfId="1" applyNumberFormat="1" applyFont="1" applyFill="1" applyBorder="1" applyAlignment="1">
      <alignment vertical="center"/>
    </xf>
    <xf numFmtId="164" fontId="7" fillId="9" borderId="17" xfId="0" applyNumberFormat="1" applyFont="1" applyFill="1" applyBorder="1" applyAlignment="1">
      <alignment horizontal="center" vertical="center"/>
    </xf>
    <xf numFmtId="164" fontId="7" fillId="9" borderId="4" xfId="0" applyNumberFormat="1" applyFont="1" applyFill="1" applyBorder="1" applyAlignment="1">
      <alignment horizontal="center" vertical="center"/>
    </xf>
    <xf numFmtId="164" fontId="6" fillId="9" borderId="4" xfId="1" applyNumberFormat="1" applyFont="1" applyFill="1" applyBorder="1" applyAlignment="1">
      <alignment horizontal="center"/>
    </xf>
    <xf numFmtId="164" fontId="6" fillId="9" borderId="4" xfId="1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8" borderId="19" xfId="0" applyFont="1" applyFill="1" applyBorder="1"/>
    <xf numFmtId="0" fontId="6" fillId="7" borderId="19" xfId="0" applyFont="1" applyFill="1" applyBorder="1"/>
    <xf numFmtId="0" fontId="7" fillId="0" borderId="5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18" fillId="0" borderId="0" xfId="1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7" fillId="6" borderId="17" xfId="0" applyFont="1" applyFill="1" applyBorder="1" applyAlignment="1">
      <alignment horizontal="center" vertical="center" wrapText="1"/>
    </xf>
    <xf numFmtId="0" fontId="24" fillId="6" borderId="17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25" fillId="0" borderId="37" xfId="0" applyFont="1" applyFill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25" fillId="0" borderId="4" xfId="0" applyNumberFormat="1" applyFont="1" applyBorder="1" applyAlignment="1">
      <alignment horizontal="center" vertical="center"/>
    </xf>
    <xf numFmtId="164" fontId="24" fillId="5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5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164" fontId="24" fillId="6" borderId="4" xfId="1" applyNumberFormat="1" applyFont="1" applyFill="1" applyBorder="1" applyAlignment="1">
      <alignment horizontal="left" vertical="center"/>
    </xf>
    <xf numFmtId="164" fontId="25" fillId="6" borderId="4" xfId="1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3" fillId="0" borderId="4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vertical="center" wrapText="1"/>
    </xf>
    <xf numFmtId="0" fontId="7" fillId="0" borderId="3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164" fontId="7" fillId="6" borderId="4" xfId="1" applyNumberFormat="1" applyFont="1" applyFill="1" applyBorder="1"/>
    <xf numFmtId="164" fontId="7" fillId="0" borderId="11" xfId="1" applyNumberFormat="1" applyFont="1" applyBorder="1" applyAlignment="1">
      <alignment vertical="center"/>
    </xf>
    <xf numFmtId="164" fontId="6" fillId="0" borderId="11" xfId="1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64" fontId="7" fillId="0" borderId="12" xfId="1" applyNumberFormat="1" applyFont="1" applyBorder="1" applyAlignment="1">
      <alignment vertical="center"/>
    </xf>
    <xf numFmtId="0" fontId="6" fillId="0" borderId="37" xfId="0" applyFont="1" applyFill="1" applyBorder="1" applyAlignment="1">
      <alignment wrapText="1"/>
    </xf>
    <xf numFmtId="0" fontId="6" fillId="0" borderId="37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64" fontId="24" fillId="0" borderId="4" xfId="1" applyNumberFormat="1" applyFont="1" applyFill="1" applyBorder="1" applyAlignment="1">
      <alignment vertical="center"/>
    </xf>
    <xf numFmtId="164" fontId="7" fillId="9" borderId="7" xfId="1" applyNumberFormat="1" applyFont="1" applyFill="1" applyBorder="1" applyAlignment="1">
      <alignment vertical="center"/>
    </xf>
    <xf numFmtId="0" fontId="34" fillId="0" borderId="0" xfId="0" applyFont="1" applyAlignment="1">
      <alignment horizontal="center"/>
    </xf>
    <xf numFmtId="164" fontId="34" fillId="0" borderId="0" xfId="1" applyNumberFormat="1" applyFont="1"/>
    <xf numFmtId="0" fontId="34" fillId="0" borderId="0" xfId="0" applyFont="1"/>
    <xf numFmtId="0" fontId="23" fillId="0" borderId="47" xfId="0" applyFont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23" fillId="2" borderId="4" xfId="1" applyNumberFormat="1" applyFont="1" applyFill="1" applyBorder="1" applyAlignment="1">
      <alignment horizontal="center" vertical="center"/>
    </xf>
    <xf numFmtId="164" fontId="23" fillId="0" borderId="11" xfId="1" applyNumberFormat="1" applyFont="1" applyFill="1" applyBorder="1" applyAlignment="1">
      <alignment vertical="center"/>
    </xf>
    <xf numFmtId="164" fontId="23" fillId="0" borderId="45" xfId="1" applyNumberFormat="1" applyFont="1" applyFill="1" applyBorder="1" applyAlignment="1">
      <alignment vertical="center"/>
    </xf>
    <xf numFmtId="164" fontId="31" fillId="0" borderId="0" xfId="1" applyNumberFormat="1" applyFont="1" applyFill="1" applyBorder="1"/>
    <xf numFmtId="0" fontId="31" fillId="0" borderId="0" xfId="0" applyFont="1"/>
    <xf numFmtId="0" fontId="23" fillId="0" borderId="52" xfId="0" applyFont="1" applyBorder="1" applyAlignment="1">
      <alignment vertical="center" wrapText="1"/>
    </xf>
    <xf numFmtId="164" fontId="34" fillId="0" borderId="0" xfId="1" applyNumberFormat="1" applyFont="1" applyFill="1" applyBorder="1"/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4" fontId="31" fillId="0" borderId="0" xfId="1" applyNumberFormat="1" applyFont="1" applyAlignment="1">
      <alignment horizontal="center"/>
    </xf>
    <xf numFmtId="164" fontId="31" fillId="0" borderId="0" xfId="1" applyNumberFormat="1" applyFont="1"/>
    <xf numFmtId="164" fontId="31" fillId="0" borderId="0" xfId="1" applyNumberFormat="1" applyFont="1" applyBorder="1"/>
    <xf numFmtId="0" fontId="34" fillId="0" borderId="0" xfId="0" applyFont="1" applyBorder="1" applyAlignment="1">
      <alignment horizontal="center"/>
    </xf>
    <xf numFmtId="0" fontId="34" fillId="0" borderId="0" xfId="0" applyFont="1" applyFill="1" applyBorder="1"/>
    <xf numFmtId="0" fontId="24" fillId="0" borderId="58" xfId="0" applyFont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4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/>
    </xf>
    <xf numFmtId="164" fontId="24" fillId="0" borderId="55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/>
    <xf numFmtId="0" fontId="24" fillId="0" borderId="4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24" fillId="0" borderId="37" xfId="0" applyFont="1" applyBorder="1" applyAlignment="1">
      <alignment vertical="center" wrapText="1"/>
    </xf>
    <xf numFmtId="0" fontId="25" fillId="0" borderId="37" xfId="0" applyFont="1" applyBorder="1" applyAlignment="1">
      <alignment vertical="center" wrapText="1"/>
    </xf>
    <xf numFmtId="0" fontId="24" fillId="0" borderId="7" xfId="0" applyFont="1" applyFill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52" xfId="0" applyFont="1" applyBorder="1" applyAlignment="1">
      <alignment vertical="center" wrapText="1"/>
    </xf>
    <xf numFmtId="0" fontId="37" fillId="0" borderId="0" xfId="0" applyFont="1" applyAlignment="1">
      <alignment horizontal="left" vertical="center"/>
    </xf>
    <xf numFmtId="0" fontId="28" fillId="0" borderId="47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wrapText="1"/>
    </xf>
    <xf numFmtId="164" fontId="28" fillId="2" borderId="4" xfId="1" applyNumberFormat="1" applyFont="1" applyFill="1" applyBorder="1" applyAlignment="1">
      <alignment horizontal="center" vertical="center"/>
    </xf>
    <xf numFmtId="164" fontId="28" fillId="0" borderId="11" xfId="1" applyNumberFormat="1" applyFont="1" applyFill="1" applyBorder="1" applyAlignment="1">
      <alignment vertical="center"/>
    </xf>
    <xf numFmtId="164" fontId="28" fillId="0" borderId="45" xfId="1" applyNumberFormat="1" applyFont="1" applyFill="1" applyBorder="1" applyAlignment="1">
      <alignment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52" xfId="0" applyFont="1" applyBorder="1" applyAlignment="1">
      <alignment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164" fontId="7" fillId="0" borderId="44" xfId="1" applyNumberFormat="1" applyFont="1" applyBorder="1"/>
    <xf numFmtId="164" fontId="7" fillId="0" borderId="11" xfId="1" applyNumberFormat="1" applyFont="1" applyFill="1" applyBorder="1" applyAlignment="1">
      <alignment vertical="center"/>
    </xf>
    <xf numFmtId="164" fontId="7" fillId="0" borderId="45" xfId="1" applyNumberFormat="1" applyFont="1" applyFill="1" applyBorder="1" applyAlignment="1">
      <alignment vertical="center"/>
    </xf>
    <xf numFmtId="0" fontId="7" fillId="0" borderId="0" xfId="0" applyFont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2" xfId="0" applyFont="1" applyBorder="1" applyAlignment="1">
      <alignment vertical="center" wrapText="1"/>
    </xf>
    <xf numFmtId="0" fontId="31" fillId="0" borderId="52" xfId="0" applyFont="1" applyBorder="1" applyAlignment="1">
      <alignment horizontal="center"/>
    </xf>
    <xf numFmtId="0" fontId="34" fillId="0" borderId="44" xfId="0" applyFont="1" applyBorder="1"/>
    <xf numFmtId="0" fontId="34" fillId="0" borderId="19" xfId="0" applyFont="1" applyBorder="1"/>
    <xf numFmtId="0" fontId="6" fillId="8" borderId="0" xfId="0" applyFont="1" applyFill="1" applyBorder="1" applyAlignment="1">
      <alignment horizontal="center"/>
    </xf>
    <xf numFmtId="164" fontId="6" fillId="8" borderId="0" xfId="1" applyNumberFormat="1" applyFont="1" applyFill="1" applyBorder="1"/>
    <xf numFmtId="0" fontId="6" fillId="8" borderId="0" xfId="0" applyFont="1" applyFill="1" applyBorder="1"/>
    <xf numFmtId="0" fontId="34" fillId="8" borderId="0" xfId="0" applyFont="1" applyFill="1" applyBorder="1"/>
    <xf numFmtId="164" fontId="34" fillId="8" borderId="0" xfId="0" applyNumberFormat="1" applyFont="1" applyFill="1" applyBorder="1"/>
    <xf numFmtId="0" fontId="34" fillId="8" borderId="69" xfId="0" applyFont="1" applyFill="1" applyBorder="1"/>
    <xf numFmtId="0" fontId="6" fillId="8" borderId="23" xfId="0" applyFont="1" applyFill="1" applyBorder="1" applyAlignment="1">
      <alignment horizontal="center"/>
    </xf>
    <xf numFmtId="0" fontId="6" fillId="8" borderId="24" xfId="0" applyFont="1" applyFill="1" applyBorder="1" applyAlignment="1">
      <alignment horizontal="center"/>
    </xf>
    <xf numFmtId="164" fontId="6" fillId="8" borderId="24" xfId="1" applyNumberFormat="1" applyFont="1" applyFill="1" applyBorder="1"/>
    <xf numFmtId="164" fontId="6" fillId="8" borderId="68" xfId="1" applyNumberFormat="1" applyFont="1" applyFill="1" applyBorder="1"/>
    <xf numFmtId="164" fontId="6" fillId="8" borderId="24" xfId="0" applyNumberFormat="1" applyFont="1" applyFill="1" applyBorder="1" applyAlignment="1">
      <alignment horizontal="center"/>
    </xf>
    <xf numFmtId="164" fontId="6" fillId="8" borderId="26" xfId="0" applyNumberFormat="1" applyFont="1" applyFill="1" applyBorder="1"/>
    <xf numFmtId="0" fontId="6" fillId="8" borderId="25" xfId="0" applyFont="1" applyFill="1" applyBorder="1" applyAlignment="1">
      <alignment horizontal="center"/>
    </xf>
    <xf numFmtId="164" fontId="6" fillId="8" borderId="71" xfId="0" applyNumberFormat="1" applyFont="1" applyFill="1" applyBorder="1"/>
    <xf numFmtId="0" fontId="6" fillId="8" borderId="19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164" fontId="6" fillId="8" borderId="0" xfId="0" applyNumberFormat="1" applyFont="1" applyFill="1" applyBorder="1" applyAlignment="1">
      <alignment horizontal="center"/>
    </xf>
    <xf numFmtId="164" fontId="6" fillId="8" borderId="28" xfId="0" applyNumberFormat="1" applyFont="1" applyFill="1" applyBorder="1"/>
    <xf numFmtId="164" fontId="6" fillId="8" borderId="69" xfId="0" applyNumberFormat="1" applyFont="1" applyFill="1" applyBorder="1"/>
    <xf numFmtId="0" fontId="6" fillId="8" borderId="29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164" fontId="6" fillId="8" borderId="30" xfId="1" applyNumberFormat="1" applyFont="1" applyFill="1" applyBorder="1"/>
    <xf numFmtId="0" fontId="6" fillId="8" borderId="29" xfId="0" applyFont="1" applyFill="1" applyBorder="1" applyAlignment="1">
      <alignment horizontal="center" wrapText="1"/>
    </xf>
    <xf numFmtId="0" fontId="6" fillId="8" borderId="31" xfId="0" applyFont="1" applyFill="1" applyBorder="1" applyAlignment="1">
      <alignment horizontal="center"/>
    </xf>
    <xf numFmtId="164" fontId="6" fillId="8" borderId="32" xfId="1" applyNumberFormat="1" applyFont="1" applyFill="1" applyBorder="1"/>
    <xf numFmtId="164" fontId="6" fillId="8" borderId="73" xfId="1" applyNumberFormat="1" applyFont="1" applyFill="1" applyBorder="1"/>
    <xf numFmtId="0" fontId="34" fillId="0" borderId="0" xfId="0" applyFont="1" applyBorder="1"/>
    <xf numFmtId="0" fontId="34" fillId="0" borderId="69" xfId="0" applyFont="1" applyBorder="1"/>
    <xf numFmtId="0" fontId="34" fillId="7" borderId="19" xfId="0" applyFont="1" applyFill="1" applyBorder="1"/>
    <xf numFmtId="164" fontId="34" fillId="7" borderId="0" xfId="0" applyNumberFormat="1" applyFont="1" applyFill="1" applyBorder="1"/>
    <xf numFmtId="164" fontId="34" fillId="7" borderId="69" xfId="0" applyNumberFormat="1" applyFont="1" applyFill="1" applyBorder="1"/>
    <xf numFmtId="0" fontId="6" fillId="7" borderId="0" xfId="0" applyFont="1" applyFill="1" applyBorder="1" applyAlignment="1">
      <alignment horizontal="center"/>
    </xf>
    <xf numFmtId="164" fontId="6" fillId="7" borderId="0" xfId="1" applyNumberFormat="1" applyFont="1" applyFill="1" applyBorder="1"/>
    <xf numFmtId="0" fontId="6" fillId="7" borderId="0" xfId="0" applyFont="1" applyFill="1" applyBorder="1"/>
    <xf numFmtId="0" fontId="34" fillId="7" borderId="0" xfId="0" applyFont="1" applyFill="1" applyBorder="1"/>
    <xf numFmtId="0" fontId="34" fillId="7" borderId="69" xfId="0" applyFont="1" applyFill="1" applyBorder="1"/>
    <xf numFmtId="0" fontId="6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164" fontId="6" fillId="7" borderId="24" xfId="1" applyNumberFormat="1" applyFont="1" applyFill="1" applyBorder="1"/>
    <xf numFmtId="0" fontId="6" fillId="7" borderId="25" xfId="0" applyFont="1" applyFill="1" applyBorder="1" applyAlignment="1">
      <alignment horizontal="center"/>
    </xf>
    <xf numFmtId="164" fontId="6" fillId="7" borderId="24" xfId="0" applyNumberFormat="1" applyFont="1" applyFill="1" applyBorder="1" applyAlignment="1">
      <alignment horizontal="center"/>
    </xf>
    <xf numFmtId="164" fontId="6" fillId="7" borderId="26" xfId="0" applyNumberFormat="1" applyFont="1" applyFill="1" applyBorder="1"/>
    <xf numFmtId="164" fontId="6" fillId="7" borderId="71" xfId="0" applyNumberFormat="1" applyFont="1" applyFill="1" applyBorder="1"/>
    <xf numFmtId="0" fontId="6" fillId="7" borderId="19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164" fontId="6" fillId="7" borderId="0" xfId="0" applyNumberFormat="1" applyFont="1" applyFill="1" applyBorder="1" applyAlignment="1">
      <alignment horizontal="center"/>
    </xf>
    <xf numFmtId="164" fontId="6" fillId="7" borderId="28" xfId="0" applyNumberFormat="1" applyFont="1" applyFill="1" applyBorder="1"/>
    <xf numFmtId="164" fontId="6" fillId="7" borderId="69" xfId="0" applyNumberFormat="1" applyFont="1" applyFill="1" applyBorder="1"/>
    <xf numFmtId="0" fontId="6" fillId="7" borderId="29" xfId="0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164" fontId="6" fillId="7" borderId="30" xfId="1" applyNumberFormat="1" applyFont="1" applyFill="1" applyBorder="1"/>
    <xf numFmtId="0" fontId="6" fillId="7" borderId="29" xfId="0" applyFont="1" applyFill="1" applyBorder="1" applyAlignment="1">
      <alignment horizontal="center" wrapText="1"/>
    </xf>
    <xf numFmtId="0" fontId="6" fillId="7" borderId="31" xfId="0" applyFont="1" applyFill="1" applyBorder="1" applyAlignment="1">
      <alignment horizontal="center"/>
    </xf>
    <xf numFmtId="164" fontId="6" fillId="7" borderId="32" xfId="1" applyNumberFormat="1" applyFont="1" applyFill="1" applyBorder="1"/>
    <xf numFmtId="164" fontId="6" fillId="7" borderId="73" xfId="1" applyNumberFormat="1" applyFont="1" applyFill="1" applyBorder="1"/>
    <xf numFmtId="0" fontId="34" fillId="0" borderId="46" xfId="0" applyFont="1" applyBorder="1"/>
    <xf numFmtId="0" fontId="34" fillId="0" borderId="14" xfId="0" applyFont="1" applyBorder="1"/>
    <xf numFmtId="0" fontId="34" fillId="0" borderId="74" xfId="0" applyFont="1" applyBorder="1"/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164" fontId="7" fillId="2" borderId="16" xfId="1" applyNumberFormat="1" applyFont="1" applyFill="1" applyBorder="1" applyAlignment="1">
      <alignment vertical="center"/>
    </xf>
    <xf numFmtId="164" fontId="7" fillId="0" borderId="16" xfId="1" applyNumberFormat="1" applyFont="1" applyFill="1" applyBorder="1" applyAlignment="1">
      <alignment vertical="center"/>
    </xf>
    <xf numFmtId="0" fontId="2" fillId="0" borderId="76" xfId="0" applyFont="1" applyBorder="1" applyAlignment="1">
      <alignment horizontal="center" vertical="center"/>
    </xf>
    <xf numFmtId="164" fontId="7" fillId="2" borderId="77" xfId="1" applyNumberFormat="1" applyFont="1" applyFill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34" fillId="0" borderId="19" xfId="0" applyFont="1" applyFill="1" applyBorder="1"/>
    <xf numFmtId="0" fontId="34" fillId="0" borderId="0" xfId="0" applyFont="1" applyFill="1"/>
    <xf numFmtId="164" fontId="34" fillId="0" borderId="69" xfId="0" applyNumberFormat="1" applyFont="1" applyFill="1" applyBorder="1"/>
    <xf numFmtId="0" fontId="34" fillId="0" borderId="69" xfId="0" applyFont="1" applyFill="1" applyBorder="1"/>
    <xf numFmtId="0" fontId="3" fillId="0" borderId="7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164" fontId="7" fillId="2" borderId="5" xfId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43" xfId="0" applyFont="1" applyBorder="1" applyAlignment="1">
      <alignment vertical="center" wrapText="1"/>
    </xf>
    <xf numFmtId="0" fontId="27" fillId="0" borderId="4" xfId="0" applyFont="1" applyBorder="1" applyAlignment="1">
      <alignment horizontal="center" vertical="center" wrapText="1"/>
    </xf>
    <xf numFmtId="0" fontId="28" fillId="6" borderId="17" xfId="0" applyFont="1" applyFill="1" applyBorder="1" applyAlignment="1">
      <alignment horizontal="center" vertical="center" wrapText="1"/>
    </xf>
    <xf numFmtId="164" fontId="6" fillId="0" borderId="4" xfId="1" applyNumberFormat="1" applyFont="1" applyFill="1" applyBorder="1"/>
    <xf numFmtId="0" fontId="28" fillId="0" borderId="50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3" fillId="0" borderId="5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164" fontId="7" fillId="6" borderId="53" xfId="0" applyNumberFormat="1" applyFont="1" applyFill="1" applyBorder="1" applyAlignment="1">
      <alignment horizontal="center" vertical="center"/>
    </xf>
    <xf numFmtId="164" fontId="34" fillId="0" borderId="0" xfId="0" applyNumberFormat="1" applyFont="1" applyBorder="1"/>
    <xf numFmtId="164" fontId="34" fillId="0" borderId="69" xfId="0" applyNumberFormat="1" applyFont="1" applyBorder="1"/>
    <xf numFmtId="0" fontId="5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164" fontId="25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64" fontId="22" fillId="0" borderId="4" xfId="0" applyNumberFormat="1" applyFont="1" applyBorder="1" applyAlignment="1">
      <alignment horizontal="center" vertical="center" wrapText="1"/>
    </xf>
    <xf numFmtId="164" fontId="25" fillId="0" borderId="37" xfId="1" applyNumberFormat="1" applyFont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164" fontId="27" fillId="0" borderId="4" xfId="0" applyNumberFormat="1" applyFont="1" applyBorder="1" applyAlignment="1">
      <alignment horizontal="center" vertical="center"/>
    </xf>
    <xf numFmtId="164" fontId="28" fillId="5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64" fontId="33" fillId="0" borderId="0" xfId="1" applyNumberFormat="1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164" fontId="34" fillId="0" borderId="0" xfId="1" applyNumberFormat="1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164" fontId="23" fillId="0" borderId="44" xfId="1" applyNumberFormat="1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64" fontId="22" fillId="0" borderId="19" xfId="1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22" fillId="0" borderId="0" xfId="1" applyNumberFormat="1" applyFont="1" applyBorder="1" applyAlignment="1">
      <alignment vertical="center"/>
    </xf>
    <xf numFmtId="0" fontId="22" fillId="0" borderId="3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64" fontId="22" fillId="0" borderId="46" xfId="1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/>
    </xf>
    <xf numFmtId="164" fontId="22" fillId="0" borderId="14" xfId="1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3" fillId="0" borderId="5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65" fontId="6" fillId="0" borderId="0" xfId="2" applyNumberFormat="1" applyFont="1" applyFill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2" fillId="0" borderId="7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64" fontId="6" fillId="0" borderId="0" xfId="1" applyNumberFormat="1" applyFont="1" applyBorder="1" applyAlignment="1">
      <alignment vertical="center"/>
    </xf>
    <xf numFmtId="164" fontId="22" fillId="0" borderId="4" xfId="0" applyNumberFormat="1" applyFont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164" fontId="31" fillId="0" borderId="0" xfId="1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3" fillId="0" borderId="52" xfId="0" applyFont="1" applyBorder="1" applyAlignment="1">
      <alignment horizontal="center" vertical="center"/>
    </xf>
    <xf numFmtId="164" fontId="34" fillId="0" borderId="0" xfId="1" applyNumberFormat="1" applyFont="1" applyFill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64" fontId="31" fillId="0" borderId="0" xfId="1" applyNumberFormat="1" applyFont="1" applyAlignment="1">
      <alignment horizontal="center" vertical="center"/>
    </xf>
    <xf numFmtId="164" fontId="31" fillId="0" borderId="0" xfId="1" applyNumberFormat="1" applyFont="1" applyAlignment="1">
      <alignment vertical="center"/>
    </xf>
    <xf numFmtId="164" fontId="31" fillId="0" borderId="0" xfId="1" applyNumberFormat="1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164" fontId="24" fillId="0" borderId="19" xfId="1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left" vertical="center"/>
    </xf>
    <xf numFmtId="164" fontId="34" fillId="0" borderId="0" xfId="0" applyNumberFormat="1" applyFont="1" applyFill="1" applyBorder="1" applyAlignment="1">
      <alignment vertical="center"/>
    </xf>
    <xf numFmtId="164" fontId="34" fillId="0" borderId="0" xfId="0" applyNumberFormat="1" applyFont="1" applyAlignment="1">
      <alignment vertical="center"/>
    </xf>
    <xf numFmtId="49" fontId="25" fillId="0" borderId="4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vertical="center"/>
    </xf>
    <xf numFmtId="164" fontId="31" fillId="0" borderId="0" xfId="0" applyNumberFormat="1" applyFont="1" applyAlignment="1">
      <alignment vertical="center"/>
    </xf>
    <xf numFmtId="164" fontId="25" fillId="0" borderId="4" xfId="1" applyNumberFormat="1" applyFont="1" applyBorder="1" applyAlignment="1">
      <alignment vertical="center" wrapText="1"/>
    </xf>
    <xf numFmtId="164" fontId="25" fillId="0" borderId="37" xfId="1" applyNumberFormat="1" applyFont="1" applyFill="1" applyBorder="1" applyAlignment="1">
      <alignment vertical="center" wrapText="1"/>
    </xf>
    <xf numFmtId="164" fontId="25" fillId="0" borderId="0" xfId="1" applyNumberFormat="1" applyFont="1" applyFill="1" applyBorder="1" applyAlignment="1">
      <alignment horizontal="left" vertical="center"/>
    </xf>
    <xf numFmtId="49" fontId="25" fillId="0" borderId="55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 wrapText="1"/>
    </xf>
    <xf numFmtId="49" fontId="25" fillId="0" borderId="7" xfId="0" applyNumberFormat="1" applyFont="1" applyFill="1" applyBorder="1" applyAlignment="1">
      <alignment horizontal="center" vertical="center"/>
    </xf>
    <xf numFmtId="164" fontId="25" fillId="0" borderId="7" xfId="1" applyNumberFormat="1" applyFont="1" applyFill="1" applyBorder="1" applyAlignment="1">
      <alignment horizontal="left" vertical="center"/>
    </xf>
    <xf numFmtId="49" fontId="25" fillId="0" borderId="54" xfId="0" applyNumberFormat="1" applyFont="1" applyFill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164" fontId="39" fillId="0" borderId="0" xfId="1" applyNumberFormat="1" applyFont="1" applyAlignment="1">
      <alignment vertical="center"/>
    </xf>
    <xf numFmtId="164" fontId="39" fillId="0" borderId="0" xfId="1" applyNumberFormat="1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64" fontId="28" fillId="0" borderId="44" xfId="1" applyNumberFormat="1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164" fontId="27" fillId="0" borderId="4" xfId="1" applyNumberFormat="1" applyFont="1" applyBorder="1" applyAlignment="1">
      <alignment horizontal="center" vertical="center"/>
    </xf>
    <xf numFmtId="164" fontId="27" fillId="0" borderId="19" xfId="1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164" fontId="27" fillId="0" borderId="0" xfId="1" applyNumberFormat="1" applyFont="1" applyBorder="1" applyAlignment="1">
      <alignment vertical="center"/>
    </xf>
    <xf numFmtId="164" fontId="27" fillId="0" borderId="46" xfId="1" applyNumberFormat="1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164" fontId="28" fillId="0" borderId="14" xfId="0" applyNumberFormat="1" applyFont="1" applyFill="1" applyBorder="1" applyAlignment="1">
      <alignment horizontal="center" vertical="center"/>
    </xf>
    <xf numFmtId="164" fontId="27" fillId="0" borderId="14" xfId="1" applyNumberFormat="1" applyFont="1" applyBorder="1" applyAlignment="1">
      <alignment vertical="center"/>
    </xf>
    <xf numFmtId="0" fontId="28" fillId="0" borderId="50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/>
    </xf>
    <xf numFmtId="0" fontId="27" fillId="0" borderId="7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0" fontId="39" fillId="0" borderId="52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164" fontId="28" fillId="0" borderId="48" xfId="1" applyNumberFormat="1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164" fontId="24" fillId="0" borderId="48" xfId="1" applyNumberFormat="1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 wrapText="1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164" fontId="23" fillId="0" borderId="48" xfId="1" applyNumberFormat="1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/>
    <xf numFmtId="0" fontId="9" fillId="0" borderId="2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6" fillId="0" borderId="35" xfId="1" applyNumberFormat="1" applyFont="1" applyBorder="1" applyAlignment="1">
      <alignment horizontal="center" vertical="center"/>
    </xf>
    <xf numFmtId="164" fontId="6" fillId="0" borderId="36" xfId="1" applyNumberFormat="1" applyFont="1" applyBorder="1" applyAlignment="1">
      <alignment horizontal="center" vertical="center"/>
    </xf>
    <xf numFmtId="164" fontId="6" fillId="0" borderId="21" xfId="1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top"/>
    </xf>
    <xf numFmtId="0" fontId="12" fillId="0" borderId="40" xfId="0" applyFont="1" applyBorder="1" applyAlignment="1">
      <alignment horizontal="center" vertical="top"/>
    </xf>
    <xf numFmtId="0" fontId="9" fillId="0" borderId="2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64" fontId="6" fillId="0" borderId="22" xfId="1" applyNumberFormat="1" applyFont="1" applyBorder="1" applyAlignment="1">
      <alignment horizontal="center" vertical="center"/>
    </xf>
    <xf numFmtId="164" fontId="6" fillId="0" borderId="33" xfId="1" applyNumberFormat="1" applyFont="1" applyBorder="1" applyAlignment="1">
      <alignment horizontal="center" vertical="center"/>
    </xf>
    <xf numFmtId="164" fontId="6" fillId="0" borderId="20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0" borderId="65" xfId="1" applyNumberFormat="1" applyFont="1" applyBorder="1" applyAlignment="1">
      <alignment horizontal="center" vertical="center" wrapText="1"/>
    </xf>
    <xf numFmtId="164" fontId="7" fillId="0" borderId="63" xfId="1" applyNumberFormat="1" applyFont="1" applyBorder="1" applyAlignment="1">
      <alignment horizontal="center" vertical="center" wrapText="1"/>
    </xf>
    <xf numFmtId="164" fontId="7" fillId="0" borderId="75" xfId="1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8" borderId="57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54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8" borderId="70" xfId="0" applyFont="1" applyFill="1" applyBorder="1" applyAlignment="1">
      <alignment horizontal="center" vertical="top" wrapText="1"/>
    </xf>
    <xf numFmtId="0" fontId="7" fillId="8" borderId="33" xfId="0" applyFont="1" applyFill="1" applyBorder="1" applyAlignment="1">
      <alignment horizontal="center" vertical="top"/>
    </xf>
    <xf numFmtId="0" fontId="7" fillId="8" borderId="72" xfId="0" applyFont="1" applyFill="1" applyBorder="1" applyAlignment="1">
      <alignment horizontal="center" vertical="top"/>
    </xf>
    <xf numFmtId="0" fontId="7" fillId="7" borderId="70" xfId="0" applyFont="1" applyFill="1" applyBorder="1" applyAlignment="1">
      <alignment horizontal="center" vertical="top" wrapText="1"/>
    </xf>
    <xf numFmtId="0" fontId="7" fillId="7" borderId="33" xfId="0" applyFont="1" applyFill="1" applyBorder="1" applyAlignment="1">
      <alignment horizontal="center" vertical="top"/>
    </xf>
    <xf numFmtId="0" fontId="7" fillId="7" borderId="72" xfId="0" applyFont="1" applyFill="1" applyBorder="1" applyAlignment="1">
      <alignment horizontal="center" vertical="top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164" fontId="24" fillId="0" borderId="4" xfId="1" applyNumberFormat="1" applyFont="1" applyBorder="1" applyAlignment="1">
      <alignment vertical="center" wrapText="1"/>
    </xf>
    <xf numFmtId="164" fontId="24" fillId="0" borderId="37" xfId="1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</cellXfs>
  <cellStyles count="3">
    <cellStyle name="Ezres" xfId="2" builtinId="3"/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A17" sqref="A17"/>
    </sheetView>
  </sheetViews>
  <sheetFormatPr defaultRowHeight="15"/>
  <cols>
    <col min="1" max="1" width="163.42578125" customWidth="1"/>
  </cols>
  <sheetData>
    <row r="1" spans="1:6" ht="37.5">
      <c r="A1" s="774" t="s">
        <v>468</v>
      </c>
    </row>
    <row r="3" spans="1:6" ht="30" customHeight="1">
      <c r="A3" s="520" t="s">
        <v>213</v>
      </c>
      <c r="B3" s="308"/>
      <c r="C3" s="309"/>
      <c r="D3" s="309"/>
      <c r="E3" s="310"/>
      <c r="F3" s="130"/>
    </row>
    <row r="4" spans="1:6" ht="51" customHeight="1">
      <c r="A4" s="518" t="s">
        <v>4</v>
      </c>
      <c r="B4" s="311"/>
      <c r="C4" s="311"/>
      <c r="D4" s="311"/>
      <c r="E4" s="311"/>
      <c r="F4" s="109"/>
    </row>
    <row r="5" spans="1:6" ht="51" customHeight="1">
      <c r="A5" s="518" t="s">
        <v>5</v>
      </c>
      <c r="B5" s="312"/>
      <c r="C5" s="312"/>
      <c r="D5" s="312"/>
      <c r="E5" s="312"/>
      <c r="F5" s="29"/>
    </row>
    <row r="6" spans="1:6" ht="51" customHeight="1">
      <c r="A6" s="518" t="s">
        <v>401</v>
      </c>
      <c r="B6" s="313"/>
      <c r="C6" s="313"/>
      <c r="D6" s="313"/>
      <c r="E6" s="313"/>
      <c r="F6" s="29"/>
    </row>
    <row r="7" spans="1:6" ht="51" customHeight="1">
      <c r="A7" s="518" t="s">
        <v>146</v>
      </c>
      <c r="B7" s="313"/>
      <c r="C7" s="313"/>
      <c r="D7" s="313"/>
      <c r="E7" s="313"/>
      <c r="F7" s="29"/>
    </row>
    <row r="8" spans="1:6" ht="51" customHeight="1">
      <c r="A8" s="518" t="s">
        <v>389</v>
      </c>
      <c r="B8" s="313"/>
      <c r="C8" s="313"/>
      <c r="D8" s="313"/>
      <c r="E8" s="313"/>
      <c r="F8" s="29"/>
    </row>
    <row r="9" spans="1:6" ht="51" customHeight="1">
      <c r="A9" s="518" t="s">
        <v>400</v>
      </c>
      <c r="B9" s="314"/>
      <c r="C9" s="314"/>
      <c r="D9" s="314"/>
      <c r="E9" s="314"/>
      <c r="F9" s="29"/>
    </row>
    <row r="10" spans="1:6" ht="17.25">
      <c r="A10" s="311"/>
      <c r="B10" s="314"/>
      <c r="C10" s="314"/>
      <c r="D10" s="314"/>
      <c r="E10" s="314"/>
      <c r="F10" s="29"/>
    </row>
    <row r="11" spans="1:6" ht="30" customHeight="1">
      <c r="A11" s="519" t="s">
        <v>217</v>
      </c>
      <c r="B11" s="315"/>
      <c r="C11" s="315"/>
      <c r="D11" s="315"/>
      <c r="E11" s="315"/>
      <c r="F11" s="29"/>
    </row>
    <row r="12" spans="1:6" ht="51" customHeight="1">
      <c r="A12" s="518" t="s">
        <v>214</v>
      </c>
      <c r="B12" s="315"/>
      <c r="C12" s="315"/>
      <c r="D12" s="315"/>
      <c r="E12" s="315"/>
      <c r="F12" s="29"/>
    </row>
    <row r="13" spans="1:6" ht="51" customHeight="1">
      <c r="A13" s="518" t="s">
        <v>215</v>
      </c>
      <c r="B13" s="315"/>
      <c r="C13" s="315"/>
      <c r="D13" s="315"/>
      <c r="E13" s="315"/>
      <c r="F13" s="29"/>
    </row>
    <row r="14" spans="1:6" ht="51" customHeight="1">
      <c r="A14" s="518" t="s">
        <v>391</v>
      </c>
    </row>
    <row r="15" spans="1:6" ht="51" customHeight="1">
      <c r="A15" s="518" t="s">
        <v>465</v>
      </c>
    </row>
    <row r="16" spans="1:6" ht="51" customHeight="1">
      <c r="A16" s="518" t="s">
        <v>471</v>
      </c>
    </row>
    <row r="17" spans="1:1" ht="51" customHeight="1">
      <c r="A17" s="518" t="s">
        <v>466</v>
      </c>
    </row>
    <row r="18" spans="1:1" ht="51" customHeight="1">
      <c r="A18" s="518" t="s">
        <v>470</v>
      </c>
    </row>
    <row r="19" spans="1:1" ht="51" customHeight="1">
      <c r="A19" s="518" t="s">
        <v>390</v>
      </c>
    </row>
    <row r="20" spans="1:1" ht="51" customHeight="1">
      <c r="A20" s="518" t="s">
        <v>216</v>
      </c>
    </row>
    <row r="21" spans="1:1" ht="73.5" customHeight="1">
      <c r="A21" s="518" t="s">
        <v>469</v>
      </c>
    </row>
  </sheetData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view="pageBreakPreview" zoomScaleNormal="75" zoomScaleSheetLayoutView="100" workbookViewId="0">
      <selection activeCell="F126" sqref="F126"/>
    </sheetView>
  </sheetViews>
  <sheetFormatPr defaultRowHeight="15.75"/>
  <cols>
    <col min="1" max="1" width="12.42578125" style="392" customWidth="1"/>
    <col min="2" max="2" width="47.85546875" style="392" customWidth="1"/>
    <col min="3" max="3" width="22.7109375" style="532" customWidth="1"/>
    <col min="4" max="4" width="20.28515625" style="392" customWidth="1"/>
    <col min="5" max="5" width="17.85546875" style="392" customWidth="1"/>
    <col min="6" max="6" width="17.42578125" style="392" customWidth="1"/>
    <col min="7" max="7" width="16.7109375" style="392" customWidth="1"/>
    <col min="8" max="9" width="19.7109375" style="392" customWidth="1"/>
    <col min="10" max="10" width="23.85546875" style="392" customWidth="1"/>
    <col min="11" max="11" width="20" style="392" customWidth="1"/>
    <col min="12" max="12" width="15.5703125" style="392" customWidth="1"/>
    <col min="13" max="13" width="17" style="392" customWidth="1"/>
    <col min="14" max="14" width="17.42578125" style="392" customWidth="1"/>
    <col min="15" max="15" width="15.85546875" style="392" customWidth="1"/>
    <col min="16" max="16" width="18.28515625" style="392" customWidth="1"/>
    <col min="17" max="17" width="16.5703125" style="392" customWidth="1"/>
    <col min="18" max="18" width="14.7109375" style="392" customWidth="1"/>
    <col min="19" max="16384" width="9.140625" style="392"/>
  </cols>
  <sheetData>
    <row r="1" spans="1:17" ht="36.75" customHeight="1" thickBot="1">
      <c r="A1" s="628" t="s">
        <v>458</v>
      </c>
      <c r="B1" s="625"/>
      <c r="C1" s="625"/>
      <c r="D1" s="625"/>
      <c r="E1" s="625"/>
      <c r="F1" s="625"/>
      <c r="G1" s="529"/>
      <c r="H1" s="530"/>
      <c r="I1" s="530"/>
      <c r="J1" s="531"/>
      <c r="K1" s="532"/>
      <c r="L1" s="533"/>
      <c r="M1" s="532"/>
      <c r="N1" s="532"/>
    </row>
    <row r="2" spans="1:17" s="372" customFormat="1" ht="75" customHeight="1" thickTop="1">
      <c r="A2" s="369" t="s">
        <v>0</v>
      </c>
      <c r="B2" s="370" t="s">
        <v>234</v>
      </c>
      <c r="C2" s="668" t="s">
        <v>2</v>
      </c>
      <c r="D2" s="668"/>
      <c r="E2" s="661" t="s">
        <v>149</v>
      </c>
      <c r="F2" s="661"/>
      <c r="G2" s="661"/>
      <c r="H2" s="661"/>
      <c r="I2" s="661"/>
      <c r="J2" s="371" t="s">
        <v>150</v>
      </c>
    </row>
    <row r="3" spans="1:17" s="372" customFormat="1" ht="62.25" customHeight="1">
      <c r="A3" s="656" t="s">
        <v>3</v>
      </c>
      <c r="B3" s="348" t="s">
        <v>253</v>
      </c>
      <c r="C3" s="534"/>
      <c r="D3" s="373">
        <f>SUM(C4:C9)</f>
        <v>5812792</v>
      </c>
      <c r="E3" s="535"/>
      <c r="F3" s="536"/>
      <c r="G3" s="536"/>
      <c r="H3" s="374"/>
      <c r="I3" s="375"/>
      <c r="J3" s="179">
        <f>D3</f>
        <v>5812792</v>
      </c>
    </row>
    <row r="4" spans="1:17" s="372" customFormat="1" ht="47.25">
      <c r="A4" s="656"/>
      <c r="B4" s="321" t="s">
        <v>257</v>
      </c>
      <c r="C4" s="181">
        <v>1255073</v>
      </c>
      <c r="D4" s="537"/>
      <c r="E4" s="538"/>
      <c r="F4" s="539"/>
      <c r="G4" s="540"/>
      <c r="H4" s="541"/>
      <c r="I4" s="541"/>
      <c r="J4" s="173"/>
    </row>
    <row r="5" spans="1:17" s="372" customFormat="1" ht="48.75" customHeight="1">
      <c r="A5" s="656"/>
      <c r="B5" s="321" t="s">
        <v>258</v>
      </c>
      <c r="C5" s="181">
        <v>2192638</v>
      </c>
      <c r="D5" s="542"/>
      <c r="E5" s="538"/>
      <c r="F5" s="539"/>
      <c r="G5" s="540"/>
      <c r="H5" s="541"/>
      <c r="I5" s="541"/>
      <c r="J5" s="173"/>
    </row>
    <row r="6" spans="1:17" s="372" customFormat="1" ht="50.25" customHeight="1">
      <c r="A6" s="656"/>
      <c r="B6" s="321" t="s">
        <v>259</v>
      </c>
      <c r="C6" s="181">
        <v>2199175</v>
      </c>
      <c r="D6" s="542"/>
      <c r="E6" s="538"/>
      <c r="F6" s="539"/>
      <c r="G6" s="540"/>
      <c r="H6" s="541"/>
      <c r="I6" s="541"/>
      <c r="J6" s="173"/>
    </row>
    <row r="7" spans="1:17" s="372" customFormat="1" ht="47.25">
      <c r="A7" s="656"/>
      <c r="B7" s="321" t="s">
        <v>260</v>
      </c>
      <c r="C7" s="181">
        <v>96000</v>
      </c>
      <c r="D7" s="542"/>
      <c r="E7" s="538"/>
      <c r="F7" s="539"/>
      <c r="G7" s="540"/>
      <c r="H7" s="541"/>
      <c r="I7" s="541"/>
      <c r="J7" s="173"/>
    </row>
    <row r="8" spans="1:17" s="372" customFormat="1" ht="31.5">
      <c r="A8" s="656"/>
      <c r="B8" s="321" t="s">
        <v>261</v>
      </c>
      <c r="C8" s="181">
        <v>0</v>
      </c>
      <c r="D8" s="542"/>
      <c r="E8" s="538"/>
      <c r="F8" s="539"/>
      <c r="G8" s="540"/>
      <c r="H8" s="541"/>
      <c r="I8" s="541"/>
      <c r="J8" s="173"/>
    </row>
    <row r="9" spans="1:17" s="372" customFormat="1" ht="48" customHeight="1">
      <c r="A9" s="656"/>
      <c r="B9" s="321" t="s">
        <v>262</v>
      </c>
      <c r="C9" s="181">
        <v>69906</v>
      </c>
      <c r="D9" s="543"/>
      <c r="E9" s="544"/>
      <c r="F9" s="545"/>
      <c r="G9" s="546"/>
      <c r="H9" s="547"/>
      <c r="I9" s="547"/>
      <c r="J9" s="174"/>
    </row>
    <row r="10" spans="1:17" s="372" customFormat="1" ht="30.75" customHeight="1">
      <c r="A10" s="664" t="s">
        <v>172</v>
      </c>
      <c r="B10" s="665"/>
      <c r="C10" s="666"/>
      <c r="D10" s="666"/>
      <c r="E10" s="666"/>
      <c r="F10" s="666"/>
      <c r="G10" s="666"/>
      <c r="H10" s="666"/>
      <c r="I10" s="666"/>
      <c r="J10" s="667"/>
      <c r="K10" s="669"/>
      <c r="L10" s="669"/>
      <c r="M10" s="669"/>
      <c r="N10" s="669"/>
      <c r="O10" s="669"/>
      <c r="P10" s="669"/>
      <c r="Q10" s="548"/>
    </row>
    <row r="11" spans="1:17" s="372" customFormat="1" ht="69.75" customHeight="1">
      <c r="A11" s="549"/>
      <c r="B11" s="510" t="s">
        <v>234</v>
      </c>
      <c r="C11" s="175" t="s">
        <v>173</v>
      </c>
      <c r="D11" s="176" t="s">
        <v>171</v>
      </c>
      <c r="E11" s="176" t="s">
        <v>239</v>
      </c>
      <c r="F11" s="176" t="s">
        <v>231</v>
      </c>
      <c r="G11" s="176" t="s">
        <v>231</v>
      </c>
      <c r="H11" s="176" t="s">
        <v>231</v>
      </c>
      <c r="I11" s="177" t="s">
        <v>226</v>
      </c>
      <c r="J11" s="318" t="s">
        <v>227</v>
      </c>
      <c r="K11" s="550"/>
      <c r="L11" s="550"/>
      <c r="M11" s="550"/>
      <c r="N11" s="550"/>
      <c r="O11" s="550"/>
      <c r="P11" s="550"/>
      <c r="Q11" s="548"/>
    </row>
    <row r="12" spans="1:17" s="372" customFormat="1" ht="36" customHeight="1">
      <c r="A12" s="658" t="s">
        <v>247</v>
      </c>
      <c r="B12" s="662" t="s">
        <v>235</v>
      </c>
      <c r="C12" s="662"/>
      <c r="D12" s="178">
        <f>D13+D16</f>
        <v>1555385</v>
      </c>
      <c r="E12" s="178">
        <f>E13+E16</f>
        <v>0</v>
      </c>
      <c r="F12" s="178">
        <f t="shared" ref="F12:H12" si="0">F13+F16</f>
        <v>0</v>
      </c>
      <c r="G12" s="178">
        <f t="shared" si="0"/>
        <v>0</v>
      </c>
      <c r="H12" s="178">
        <f t="shared" si="0"/>
        <v>0</v>
      </c>
      <c r="I12" s="178">
        <f>SUM(E12:H12)</f>
        <v>0</v>
      </c>
      <c r="J12" s="179">
        <f>I12+D12</f>
        <v>1555385</v>
      </c>
      <c r="K12" s="551"/>
      <c r="L12" s="552"/>
      <c r="M12" s="551"/>
      <c r="N12" s="551"/>
      <c r="O12" s="551"/>
      <c r="P12" s="553"/>
      <c r="Q12" s="553"/>
    </row>
    <row r="13" spans="1:17" s="372" customFormat="1" ht="31.5">
      <c r="A13" s="659"/>
      <c r="B13" s="321" t="s">
        <v>423</v>
      </c>
      <c r="C13" s="522" t="s">
        <v>422</v>
      </c>
      <c r="D13" s="182">
        <v>1555385</v>
      </c>
      <c r="E13" s="181">
        <v>0</v>
      </c>
      <c r="F13" s="181">
        <v>0</v>
      </c>
      <c r="G13" s="181">
        <v>0</v>
      </c>
      <c r="H13" s="181">
        <v>0</v>
      </c>
      <c r="I13" s="178">
        <f>SUM(E13:H13)</f>
        <v>0</v>
      </c>
      <c r="J13" s="179">
        <f>I13+D13</f>
        <v>1555385</v>
      </c>
      <c r="K13" s="554"/>
      <c r="L13" s="170"/>
      <c r="M13" s="555"/>
      <c r="N13" s="555"/>
      <c r="O13" s="555"/>
      <c r="P13" s="555"/>
      <c r="Q13" s="170"/>
    </row>
    <row r="14" spans="1:17" s="372" customFormat="1" ht="94.5">
      <c r="A14" s="659"/>
      <c r="B14" s="321" t="s">
        <v>452</v>
      </c>
      <c r="C14" s="522" t="s">
        <v>427</v>
      </c>
      <c r="D14" s="182">
        <v>661283</v>
      </c>
      <c r="E14" s="181">
        <v>0</v>
      </c>
      <c r="F14" s="181">
        <v>0</v>
      </c>
      <c r="G14" s="181">
        <v>0</v>
      </c>
      <c r="H14" s="181">
        <v>0</v>
      </c>
      <c r="I14" s="178">
        <f t="shared" ref="I14:I16" si="1">SUM(E14:H14)</f>
        <v>0</v>
      </c>
      <c r="J14" s="179">
        <f>I14+D14</f>
        <v>661283</v>
      </c>
      <c r="K14" s="554"/>
      <c r="L14" s="555"/>
      <c r="M14" s="555"/>
      <c r="N14" s="555"/>
      <c r="O14" s="555"/>
      <c r="P14" s="555"/>
      <c r="Q14" s="170"/>
    </row>
    <row r="15" spans="1:17" s="372" customFormat="1" ht="63">
      <c r="A15" s="659"/>
      <c r="B15" s="321" t="s">
        <v>434</v>
      </c>
      <c r="C15" s="522" t="s">
        <v>428</v>
      </c>
      <c r="D15" s="270">
        <f>D13-D14</f>
        <v>894102</v>
      </c>
      <c r="E15" s="270">
        <f t="shared" ref="E15:G15" si="2">E13-E14</f>
        <v>0</v>
      </c>
      <c r="F15" s="270">
        <f t="shared" si="2"/>
        <v>0</v>
      </c>
      <c r="G15" s="270">
        <f t="shared" si="2"/>
        <v>0</v>
      </c>
      <c r="H15" s="270">
        <f>H13-H14</f>
        <v>0</v>
      </c>
      <c r="I15" s="178">
        <f>SUM(E15:H15)</f>
        <v>0</v>
      </c>
      <c r="J15" s="179">
        <f>I15+D15</f>
        <v>894102</v>
      </c>
      <c r="K15" s="554"/>
      <c r="L15" s="170"/>
      <c r="M15" s="170"/>
      <c r="N15" s="170"/>
      <c r="O15" s="170"/>
      <c r="P15" s="170"/>
      <c r="Q15" s="170"/>
    </row>
    <row r="16" spans="1:17" s="372" customFormat="1" ht="31.5">
      <c r="A16" s="659"/>
      <c r="B16" s="321" t="s">
        <v>425</v>
      </c>
      <c r="C16" s="522" t="s">
        <v>424</v>
      </c>
      <c r="D16" s="182">
        <v>0</v>
      </c>
      <c r="E16" s="183">
        <v>0</v>
      </c>
      <c r="F16" s="183">
        <v>0</v>
      </c>
      <c r="G16" s="183">
        <v>0</v>
      </c>
      <c r="H16" s="183">
        <v>0</v>
      </c>
      <c r="I16" s="178">
        <f t="shared" si="1"/>
        <v>0</v>
      </c>
      <c r="J16" s="179">
        <f>I16+D16</f>
        <v>0</v>
      </c>
      <c r="K16" s="554"/>
      <c r="L16" s="170"/>
      <c r="M16" s="555"/>
      <c r="N16" s="555"/>
      <c r="O16" s="555"/>
      <c r="P16" s="555"/>
      <c r="Q16" s="170"/>
    </row>
    <row r="17" spans="1:17" s="372" customFormat="1" ht="36.75" customHeight="1">
      <c r="A17" s="512" t="s">
        <v>246</v>
      </c>
      <c r="B17" s="348" t="s">
        <v>178</v>
      </c>
      <c r="C17" s="522" t="s">
        <v>254</v>
      </c>
      <c r="D17" s="178"/>
      <c r="E17" s="191"/>
      <c r="F17" s="191"/>
      <c r="G17" s="191"/>
      <c r="H17" s="191"/>
      <c r="I17" s="178"/>
      <c r="J17" s="269">
        <v>57855</v>
      </c>
      <c r="K17" s="554"/>
      <c r="L17" s="170"/>
      <c r="M17" s="555"/>
      <c r="N17" s="555"/>
      <c r="O17" s="555"/>
      <c r="P17" s="555"/>
      <c r="Q17" s="170"/>
    </row>
    <row r="18" spans="1:17" s="372" customFormat="1" ht="50.25" customHeight="1">
      <c r="A18" s="513" t="s">
        <v>245</v>
      </c>
      <c r="B18" s="348" t="s">
        <v>464</v>
      </c>
      <c r="C18" s="522" t="s">
        <v>307</v>
      </c>
      <c r="D18" s="182">
        <v>0</v>
      </c>
      <c r="E18" s="191"/>
      <c r="F18" s="191"/>
      <c r="G18" s="191"/>
      <c r="H18" s="191"/>
      <c r="I18" s="178"/>
      <c r="J18" s="179">
        <f>I18+D18</f>
        <v>0</v>
      </c>
      <c r="K18" s="554"/>
      <c r="L18" s="170"/>
      <c r="M18" s="555"/>
      <c r="N18" s="555"/>
      <c r="O18" s="555"/>
      <c r="P18" s="555"/>
      <c r="Q18" s="170"/>
    </row>
    <row r="19" spans="1:17" s="372" customFormat="1">
      <c r="A19" s="556"/>
      <c r="B19" s="557"/>
      <c r="C19" s="188"/>
      <c r="D19" s="188"/>
      <c r="E19" s="187"/>
      <c r="F19" s="188"/>
      <c r="G19" s="188"/>
      <c r="H19" s="187"/>
      <c r="I19" s="187"/>
      <c r="J19" s="189"/>
      <c r="K19" s="551"/>
      <c r="L19" s="170"/>
      <c r="M19" s="551"/>
      <c r="N19" s="551"/>
      <c r="O19" s="551"/>
      <c r="P19" s="551"/>
      <c r="Q19" s="548"/>
    </row>
    <row r="20" spans="1:17" s="372" customFormat="1" ht="25.5" customHeight="1">
      <c r="A20" s="656" t="s">
        <v>6</v>
      </c>
      <c r="B20" s="662" t="s">
        <v>148</v>
      </c>
      <c r="C20" s="662"/>
      <c r="D20" s="662"/>
      <c r="E20" s="662"/>
      <c r="F20" s="662"/>
      <c r="G20" s="662"/>
      <c r="H20" s="662"/>
      <c r="I20" s="662"/>
      <c r="J20" s="184">
        <f>SUM(J21:J22)</f>
        <v>3428782</v>
      </c>
      <c r="K20" s="554"/>
      <c r="L20" s="170"/>
      <c r="M20" s="551"/>
      <c r="N20" s="551"/>
      <c r="O20" s="551"/>
      <c r="P20" s="551"/>
      <c r="Q20" s="548"/>
    </row>
    <row r="21" spans="1:17" s="372" customFormat="1" ht="47.25" customHeight="1">
      <c r="A21" s="656"/>
      <c r="B21" s="509" t="s">
        <v>249</v>
      </c>
      <c r="C21" s="523" t="s">
        <v>255</v>
      </c>
      <c r="D21" s="663"/>
      <c r="E21" s="663"/>
      <c r="F21" s="663"/>
      <c r="G21" s="663"/>
      <c r="H21" s="663"/>
      <c r="I21" s="663"/>
      <c r="J21" s="185">
        <f>IF(J3-J12-J18-J115-J121+J16+J120&gt;0,J3-J12-J18-J115-J121,0)</f>
        <v>3313552</v>
      </c>
      <c r="K21" s="554"/>
      <c r="L21" s="170"/>
      <c r="M21" s="551"/>
      <c r="N21" s="551"/>
      <c r="O21" s="551"/>
      <c r="P21" s="551"/>
      <c r="Q21" s="548"/>
    </row>
    <row r="22" spans="1:17" s="372" customFormat="1" ht="74.25" customHeight="1">
      <c r="A22" s="656"/>
      <c r="B22" s="509" t="s">
        <v>442</v>
      </c>
      <c r="C22" s="523" t="s">
        <v>456</v>
      </c>
      <c r="D22" s="182">
        <v>115230</v>
      </c>
      <c r="E22" s="183">
        <v>0</v>
      </c>
      <c r="F22" s="183">
        <v>0</v>
      </c>
      <c r="G22" s="183">
        <v>0</v>
      </c>
      <c r="H22" s="183">
        <v>0</v>
      </c>
      <c r="I22" s="178">
        <f t="shared" ref="I22" si="3">SUM(E22:H22)</f>
        <v>0</v>
      </c>
      <c r="J22" s="179">
        <f>I22+D22</f>
        <v>115230</v>
      </c>
      <c r="K22" s="554"/>
      <c r="L22" s="555"/>
      <c r="M22" s="555"/>
      <c r="N22" s="555"/>
      <c r="O22" s="555"/>
      <c r="P22" s="555"/>
      <c r="Q22" s="170"/>
    </row>
    <row r="23" spans="1:17" s="372" customFormat="1" ht="16.5" customHeight="1">
      <c r="A23" s="556"/>
      <c r="B23" s="557"/>
      <c r="C23" s="188"/>
      <c r="D23" s="188"/>
      <c r="E23" s="187"/>
      <c r="F23" s="188"/>
      <c r="G23" s="188"/>
      <c r="H23" s="187"/>
      <c r="I23" s="187"/>
      <c r="J23" s="189"/>
      <c r="K23" s="554"/>
      <c r="L23" s="170"/>
      <c r="M23" s="551"/>
      <c r="N23" s="551"/>
      <c r="O23" s="551"/>
      <c r="P23" s="551"/>
      <c r="Q23" s="170"/>
    </row>
    <row r="24" spans="1:17" s="372" customFormat="1" ht="47.25" customHeight="1">
      <c r="A24" s="512" t="s">
        <v>7</v>
      </c>
      <c r="B24" s="509" t="s">
        <v>100</v>
      </c>
      <c r="C24" s="523" t="s">
        <v>256</v>
      </c>
      <c r="D24" s="663"/>
      <c r="E24" s="663"/>
      <c r="F24" s="663"/>
      <c r="G24" s="663"/>
      <c r="H24" s="663"/>
      <c r="I24" s="663"/>
      <c r="J24" s="185">
        <f>IF(J21=0,ABS(J3-J12-J18-J115-J121+J16+J119),0)</f>
        <v>0</v>
      </c>
      <c r="K24" s="554"/>
      <c r="L24" s="170"/>
      <c r="M24" s="551"/>
      <c r="N24" s="551"/>
      <c r="O24" s="551"/>
      <c r="P24" s="551"/>
      <c r="Q24" s="170"/>
    </row>
    <row r="25" spans="1:17" s="372" customFormat="1" ht="15.75" customHeight="1">
      <c r="A25" s="556"/>
      <c r="B25" s="557"/>
      <c r="C25" s="188"/>
      <c r="D25" s="188"/>
      <c r="E25" s="187"/>
      <c r="F25" s="188"/>
      <c r="G25" s="188"/>
      <c r="H25" s="187"/>
      <c r="I25" s="187"/>
      <c r="J25" s="189"/>
      <c r="K25" s="558"/>
      <c r="L25" s="559"/>
      <c r="M25" s="558"/>
      <c r="N25" s="558"/>
      <c r="O25" s="558"/>
      <c r="P25" s="558"/>
      <c r="Q25" s="170"/>
    </row>
    <row r="26" spans="1:17" s="372" customFormat="1" ht="78.75">
      <c r="A26" s="512" t="s">
        <v>101</v>
      </c>
      <c r="B26" s="190" t="s">
        <v>353</v>
      </c>
      <c r="C26" s="522" t="s">
        <v>264</v>
      </c>
      <c r="D26" s="182">
        <v>2159032</v>
      </c>
      <c r="E26" s="183">
        <v>0</v>
      </c>
      <c r="F26" s="183">
        <v>0</v>
      </c>
      <c r="G26" s="183">
        <v>0</v>
      </c>
      <c r="H26" s="183">
        <v>0</v>
      </c>
      <c r="I26" s="178">
        <f>SUM(E26:H26)</f>
        <v>0</v>
      </c>
      <c r="J26" s="179">
        <f t="shared" ref="J26:J43" si="4">I26+D26</f>
        <v>2159032</v>
      </c>
      <c r="K26" s="554"/>
      <c r="L26" s="170"/>
      <c r="M26" s="170"/>
      <c r="N26" s="170"/>
      <c r="O26" s="170"/>
      <c r="P26" s="170"/>
      <c r="Q26" s="170"/>
    </row>
    <row r="27" spans="1:17" s="372" customFormat="1">
      <c r="A27" s="556"/>
      <c r="B27" s="557"/>
      <c r="C27" s="188"/>
      <c r="D27" s="186"/>
      <c r="E27" s="187"/>
      <c r="F27" s="188"/>
      <c r="G27" s="188"/>
      <c r="H27" s="187"/>
      <c r="I27" s="187"/>
      <c r="J27" s="189"/>
      <c r="K27" s="554"/>
      <c r="L27" s="170"/>
      <c r="M27" s="170"/>
      <c r="N27" s="170"/>
      <c r="O27" s="170"/>
      <c r="P27" s="170"/>
      <c r="Q27" s="170"/>
    </row>
    <row r="28" spans="1:17" s="372" customFormat="1" ht="99" customHeight="1">
      <c r="A28" s="670" t="s">
        <v>9</v>
      </c>
      <c r="B28" s="190" t="s">
        <v>174</v>
      </c>
      <c r="C28" s="522" t="s">
        <v>402</v>
      </c>
      <c r="D28" s="182">
        <v>115230</v>
      </c>
      <c r="E28" s="183">
        <v>0</v>
      </c>
      <c r="F28" s="183">
        <v>0</v>
      </c>
      <c r="G28" s="183">
        <v>0</v>
      </c>
      <c r="H28" s="183">
        <v>0</v>
      </c>
      <c r="I28" s="178">
        <f t="shared" ref="I28:I31" si="5">SUM(E28:H28)</f>
        <v>0</v>
      </c>
      <c r="J28" s="179">
        <f t="shared" si="4"/>
        <v>115230</v>
      </c>
      <c r="K28" s="554"/>
      <c r="L28" s="170"/>
      <c r="M28" s="170"/>
      <c r="N28" s="170"/>
      <c r="O28" s="170"/>
      <c r="P28" s="170"/>
      <c r="Q28" s="170"/>
    </row>
    <row r="29" spans="1:17" s="372" customFormat="1" ht="78.75">
      <c r="A29" s="670"/>
      <c r="B29" s="190" t="s">
        <v>439</v>
      </c>
      <c r="C29" s="522" t="s">
        <v>265</v>
      </c>
      <c r="D29" s="182">
        <v>28808</v>
      </c>
      <c r="E29" s="183">
        <v>0</v>
      </c>
      <c r="F29" s="183">
        <v>0</v>
      </c>
      <c r="G29" s="183">
        <v>0</v>
      </c>
      <c r="H29" s="183">
        <v>0</v>
      </c>
      <c r="I29" s="178">
        <f t="shared" si="5"/>
        <v>0</v>
      </c>
      <c r="J29" s="179">
        <f t="shared" si="4"/>
        <v>28808</v>
      </c>
      <c r="K29" s="554"/>
      <c r="L29" s="170"/>
      <c r="M29" s="170"/>
      <c r="N29" s="170"/>
      <c r="O29" s="170"/>
      <c r="P29" s="170"/>
      <c r="Q29" s="170"/>
    </row>
    <row r="30" spans="1:17" s="372" customFormat="1" ht="110.25">
      <c r="A30" s="670"/>
      <c r="B30" s="190" t="s">
        <v>440</v>
      </c>
      <c r="C30" s="522" t="s">
        <v>403</v>
      </c>
      <c r="D30" s="182">
        <v>86422</v>
      </c>
      <c r="E30" s="183">
        <v>0</v>
      </c>
      <c r="F30" s="183">
        <v>0</v>
      </c>
      <c r="G30" s="183">
        <v>0</v>
      </c>
      <c r="H30" s="183">
        <v>0</v>
      </c>
      <c r="I30" s="178">
        <f t="shared" si="5"/>
        <v>0</v>
      </c>
      <c r="J30" s="179">
        <f t="shared" si="4"/>
        <v>86422</v>
      </c>
      <c r="K30" s="554"/>
      <c r="L30" s="170"/>
      <c r="M30" s="170"/>
      <c r="N30" s="170"/>
      <c r="O30" s="170"/>
      <c r="P30" s="170"/>
      <c r="Q30" s="170"/>
    </row>
    <row r="31" spans="1:17" s="372" customFormat="1" ht="25.5" customHeight="1">
      <c r="A31" s="670"/>
      <c r="B31" s="190" t="s">
        <v>161</v>
      </c>
      <c r="C31" s="560"/>
      <c r="D31" s="182">
        <v>86422</v>
      </c>
      <c r="E31" s="183">
        <v>0</v>
      </c>
      <c r="F31" s="183">
        <v>0</v>
      </c>
      <c r="G31" s="183">
        <v>0</v>
      </c>
      <c r="H31" s="183">
        <v>0</v>
      </c>
      <c r="I31" s="178">
        <f t="shared" si="5"/>
        <v>0</v>
      </c>
      <c r="J31" s="179">
        <f t="shared" si="4"/>
        <v>86422</v>
      </c>
      <c r="K31" s="554"/>
      <c r="L31" s="170"/>
      <c r="M31" s="170"/>
      <c r="N31" s="170"/>
      <c r="O31" s="170"/>
      <c r="P31" s="170"/>
      <c r="Q31" s="170"/>
    </row>
    <row r="32" spans="1:17" s="372" customFormat="1">
      <c r="A32" s="556"/>
      <c r="B32" s="557"/>
      <c r="C32" s="188"/>
      <c r="D32" s="186"/>
      <c r="E32" s="187"/>
      <c r="F32" s="188"/>
      <c r="G32" s="188"/>
      <c r="H32" s="187"/>
      <c r="I32" s="187"/>
      <c r="J32" s="189"/>
      <c r="K32" s="554"/>
      <c r="L32" s="170"/>
      <c r="M32" s="170"/>
      <c r="N32" s="170"/>
      <c r="O32" s="170"/>
      <c r="P32" s="170"/>
      <c r="Q32" s="170"/>
    </row>
    <row r="33" spans="1:17" s="372" customFormat="1" ht="69" customHeight="1">
      <c r="A33" s="512" t="s">
        <v>102</v>
      </c>
      <c r="B33" s="190" t="s">
        <v>177</v>
      </c>
      <c r="C33" s="522" t="s">
        <v>421</v>
      </c>
      <c r="D33" s="182">
        <v>0</v>
      </c>
      <c r="E33" s="183">
        <v>0</v>
      </c>
      <c r="F33" s="183">
        <v>0</v>
      </c>
      <c r="G33" s="183">
        <v>0</v>
      </c>
      <c r="H33" s="183">
        <v>0</v>
      </c>
      <c r="I33" s="178">
        <f t="shared" ref="I33" si="6">SUM(E33:H33)</f>
        <v>0</v>
      </c>
      <c r="J33" s="179">
        <f t="shared" si="4"/>
        <v>0</v>
      </c>
      <c r="K33" s="554"/>
      <c r="L33" s="170"/>
      <c r="M33" s="170"/>
      <c r="N33" s="170"/>
      <c r="O33" s="170"/>
      <c r="P33" s="170"/>
      <c r="Q33" s="170"/>
    </row>
    <row r="34" spans="1:17" s="372" customFormat="1">
      <c r="A34" s="556"/>
      <c r="B34" s="557"/>
      <c r="C34" s="188"/>
      <c r="D34" s="186"/>
      <c r="E34" s="187"/>
      <c r="F34" s="188"/>
      <c r="G34" s="188"/>
      <c r="H34" s="187"/>
      <c r="I34" s="187"/>
      <c r="J34" s="189"/>
      <c r="K34" s="554"/>
      <c r="L34" s="170"/>
      <c r="M34" s="170"/>
      <c r="N34" s="170"/>
      <c r="O34" s="170"/>
      <c r="P34" s="170"/>
      <c r="Q34" s="170"/>
    </row>
    <row r="35" spans="1:17" s="372" customFormat="1" ht="63">
      <c r="A35" s="658" t="s">
        <v>124</v>
      </c>
      <c r="B35" s="348" t="s">
        <v>460</v>
      </c>
      <c r="C35" s="561" t="s">
        <v>269</v>
      </c>
      <c r="D35" s="182">
        <v>12500</v>
      </c>
      <c r="E35" s="183">
        <f t="shared" ref="E35:H35" si="7">SUM(E36:E37)</f>
        <v>0</v>
      </c>
      <c r="F35" s="183">
        <v>0</v>
      </c>
      <c r="G35" s="183">
        <f t="shared" si="7"/>
        <v>0</v>
      </c>
      <c r="H35" s="183">
        <f t="shared" si="7"/>
        <v>0</v>
      </c>
      <c r="I35" s="178">
        <f t="shared" ref="I35:I37" si="8">SUM(E35:H35)</f>
        <v>0</v>
      </c>
      <c r="J35" s="179">
        <f t="shared" si="4"/>
        <v>12500</v>
      </c>
      <c r="K35" s="554"/>
      <c r="L35" s="170"/>
      <c r="M35" s="170"/>
      <c r="N35" s="170"/>
      <c r="O35" s="170"/>
      <c r="P35" s="170"/>
      <c r="Q35" s="170"/>
    </row>
    <row r="36" spans="1:17" s="372" customFormat="1" ht="47.25">
      <c r="A36" s="659"/>
      <c r="B36" s="190" t="s">
        <v>446</v>
      </c>
      <c r="C36" s="561" t="s">
        <v>364</v>
      </c>
      <c r="D36" s="182">
        <v>12500</v>
      </c>
      <c r="E36" s="183">
        <v>0</v>
      </c>
      <c r="F36" s="183">
        <v>0</v>
      </c>
      <c r="G36" s="183">
        <v>0</v>
      </c>
      <c r="H36" s="183">
        <v>0</v>
      </c>
      <c r="I36" s="178">
        <f t="shared" si="8"/>
        <v>0</v>
      </c>
      <c r="J36" s="179">
        <f t="shared" si="4"/>
        <v>12500</v>
      </c>
      <c r="K36" s="554"/>
      <c r="L36" s="170"/>
      <c r="M36" s="170"/>
      <c r="N36" s="170"/>
      <c r="O36" s="170"/>
      <c r="P36" s="170"/>
      <c r="Q36" s="170"/>
    </row>
    <row r="37" spans="1:17" s="372" customFormat="1" ht="47.25">
      <c r="A37" s="660"/>
      <c r="B37" s="190" t="s">
        <v>447</v>
      </c>
      <c r="C37" s="561" t="s">
        <v>364</v>
      </c>
      <c r="D37" s="182">
        <v>0</v>
      </c>
      <c r="E37" s="183">
        <v>0</v>
      </c>
      <c r="F37" s="183">
        <v>0</v>
      </c>
      <c r="G37" s="183">
        <v>0</v>
      </c>
      <c r="H37" s="183">
        <v>0</v>
      </c>
      <c r="I37" s="178">
        <f t="shared" si="8"/>
        <v>0</v>
      </c>
      <c r="J37" s="179">
        <f t="shared" si="4"/>
        <v>0</v>
      </c>
      <c r="K37" s="554"/>
      <c r="L37" s="170"/>
      <c r="M37" s="170"/>
      <c r="N37" s="170"/>
      <c r="O37" s="170"/>
      <c r="P37" s="170"/>
      <c r="Q37" s="170"/>
    </row>
    <row r="38" spans="1:17" s="372" customFormat="1">
      <c r="A38" s="556"/>
      <c r="B38" s="557"/>
      <c r="C38" s="188"/>
      <c r="D38" s="186"/>
      <c r="E38" s="187"/>
      <c r="F38" s="188"/>
      <c r="G38" s="188"/>
      <c r="H38" s="187"/>
      <c r="I38" s="187"/>
      <c r="J38" s="189"/>
      <c r="K38" s="554"/>
      <c r="L38" s="170"/>
      <c r="M38" s="170"/>
      <c r="N38" s="170"/>
      <c r="O38" s="170"/>
      <c r="P38" s="170"/>
      <c r="Q38" s="170"/>
    </row>
    <row r="39" spans="1:17" s="372" customFormat="1" ht="80.25" customHeight="1">
      <c r="A39" s="658" t="s">
        <v>103</v>
      </c>
      <c r="B39" s="190" t="s">
        <v>178</v>
      </c>
      <c r="C39" s="522" t="s">
        <v>267</v>
      </c>
      <c r="D39" s="182">
        <v>0</v>
      </c>
      <c r="E39" s="183">
        <v>0</v>
      </c>
      <c r="F39" s="183">
        <v>0</v>
      </c>
      <c r="G39" s="183">
        <v>0</v>
      </c>
      <c r="H39" s="183">
        <v>0</v>
      </c>
      <c r="I39" s="178">
        <f t="shared" ref="I39:I40" si="9">SUM(E39:H39)</f>
        <v>0</v>
      </c>
      <c r="J39" s="179">
        <f t="shared" si="4"/>
        <v>0</v>
      </c>
      <c r="K39" s="554"/>
      <c r="L39" s="170"/>
      <c r="M39" s="170"/>
      <c r="N39" s="170"/>
      <c r="O39" s="170"/>
      <c r="P39" s="170"/>
      <c r="Q39" s="170"/>
    </row>
    <row r="40" spans="1:17" s="372" customFormat="1" ht="69.75" customHeight="1">
      <c r="A40" s="659"/>
      <c r="B40" s="190" t="s">
        <v>450</v>
      </c>
      <c r="C40" s="522" t="s">
        <v>268</v>
      </c>
      <c r="D40" s="182">
        <v>0</v>
      </c>
      <c r="E40" s="183">
        <v>0</v>
      </c>
      <c r="F40" s="183">
        <v>0</v>
      </c>
      <c r="G40" s="183">
        <v>0</v>
      </c>
      <c r="H40" s="183">
        <v>0</v>
      </c>
      <c r="I40" s="178">
        <f t="shared" si="9"/>
        <v>0</v>
      </c>
      <c r="J40" s="179">
        <f t="shared" si="4"/>
        <v>0</v>
      </c>
      <c r="K40" s="554"/>
      <c r="L40" s="170"/>
      <c r="M40" s="170"/>
      <c r="N40" s="170"/>
      <c r="O40" s="170"/>
      <c r="P40" s="170"/>
      <c r="Q40" s="170"/>
    </row>
    <row r="41" spans="1:17" s="372" customFormat="1" ht="78.75">
      <c r="A41" s="660"/>
      <c r="B41" s="190" t="s">
        <v>451</v>
      </c>
      <c r="C41" s="522" t="s">
        <v>413</v>
      </c>
      <c r="D41" s="182">
        <v>0</v>
      </c>
      <c r="E41" s="183">
        <v>0</v>
      </c>
      <c r="F41" s="183">
        <v>0</v>
      </c>
      <c r="G41" s="183">
        <v>0</v>
      </c>
      <c r="H41" s="183">
        <v>0</v>
      </c>
      <c r="I41" s="178">
        <f t="shared" ref="I41" si="10">SUM(E41:H41)</f>
        <v>0</v>
      </c>
      <c r="J41" s="179">
        <f>I41+D41</f>
        <v>0</v>
      </c>
      <c r="K41" s="554"/>
      <c r="L41" s="170"/>
      <c r="M41" s="170"/>
      <c r="N41" s="170"/>
      <c r="O41" s="170"/>
      <c r="P41" s="170"/>
      <c r="Q41" s="170"/>
    </row>
    <row r="42" spans="1:17" s="372" customFormat="1">
      <c r="A42" s="556"/>
      <c r="B42" s="557"/>
      <c r="C42" s="188"/>
      <c r="D42" s="186"/>
      <c r="E42" s="187"/>
      <c r="F42" s="188"/>
      <c r="G42" s="188"/>
      <c r="H42" s="187"/>
      <c r="I42" s="187"/>
      <c r="J42" s="189"/>
      <c r="K42" s="554"/>
      <c r="L42" s="170"/>
      <c r="M42" s="170"/>
      <c r="N42" s="170"/>
      <c r="O42" s="170"/>
      <c r="P42" s="170"/>
      <c r="Q42" s="170"/>
    </row>
    <row r="43" spans="1:17" s="372" customFormat="1" ht="63">
      <c r="A43" s="656" t="s">
        <v>104</v>
      </c>
      <c r="B43" s="190" t="s">
        <v>181</v>
      </c>
      <c r="C43" s="522" t="s">
        <v>270</v>
      </c>
      <c r="D43" s="182">
        <v>1556500</v>
      </c>
      <c r="E43" s="183">
        <v>0</v>
      </c>
      <c r="F43" s="183">
        <v>0</v>
      </c>
      <c r="G43" s="183">
        <v>0</v>
      </c>
      <c r="H43" s="183">
        <v>0</v>
      </c>
      <c r="I43" s="178">
        <f t="shared" ref="I43" si="11">SUM(E43:H43)</f>
        <v>0</v>
      </c>
      <c r="J43" s="179">
        <f t="shared" si="4"/>
        <v>1556500</v>
      </c>
      <c r="K43" s="554"/>
      <c r="L43" s="170"/>
      <c r="M43" s="170"/>
      <c r="N43" s="170"/>
      <c r="O43" s="170"/>
      <c r="P43" s="170"/>
      <c r="Q43" s="170"/>
    </row>
    <row r="44" spans="1:17" s="372" customFormat="1" ht="94.5">
      <c r="A44" s="656"/>
      <c r="B44" s="190" t="s">
        <v>205</v>
      </c>
      <c r="C44" s="522" t="s">
        <v>271</v>
      </c>
      <c r="D44" s="180">
        <v>661280</v>
      </c>
      <c r="E44" s="181">
        <v>0</v>
      </c>
      <c r="F44" s="181">
        <v>0</v>
      </c>
      <c r="G44" s="183">
        <v>0</v>
      </c>
      <c r="H44" s="183">
        <v>0</v>
      </c>
      <c r="I44" s="178">
        <f>SUM(E44:H44)</f>
        <v>0</v>
      </c>
      <c r="J44" s="179">
        <f>I44+D44</f>
        <v>661280</v>
      </c>
      <c r="K44" s="554"/>
      <c r="L44" s="170"/>
      <c r="M44" s="170"/>
      <c r="N44" s="170"/>
      <c r="O44" s="170"/>
      <c r="P44" s="170"/>
      <c r="Q44" s="170"/>
    </row>
    <row r="45" spans="1:17" s="372" customFormat="1" ht="78.75">
      <c r="A45" s="656"/>
      <c r="B45" s="190" t="s">
        <v>306</v>
      </c>
      <c r="C45" s="522" t="s">
        <v>272</v>
      </c>
      <c r="D45" s="178">
        <f>D43-D44</f>
        <v>895220</v>
      </c>
      <c r="E45" s="191">
        <f t="shared" ref="E45:H45" si="12">E43-E44</f>
        <v>0</v>
      </c>
      <c r="F45" s="191">
        <f t="shared" si="12"/>
        <v>0</v>
      </c>
      <c r="G45" s="191">
        <f t="shared" si="12"/>
        <v>0</v>
      </c>
      <c r="H45" s="191">
        <f t="shared" si="12"/>
        <v>0</v>
      </c>
      <c r="I45" s="178">
        <f>SUM(E45:H45)</f>
        <v>0</v>
      </c>
      <c r="J45" s="179">
        <f>I45+D45</f>
        <v>895220</v>
      </c>
      <c r="K45" s="554"/>
      <c r="L45" s="170"/>
      <c r="M45" s="170"/>
      <c r="N45" s="170"/>
      <c r="O45" s="170"/>
      <c r="P45" s="170"/>
      <c r="Q45" s="170"/>
    </row>
    <row r="46" spans="1:17" s="372" customFormat="1">
      <c r="A46" s="556"/>
      <c r="B46" s="557"/>
      <c r="C46" s="188"/>
      <c r="D46" s="186"/>
      <c r="E46" s="187"/>
      <c r="F46" s="188"/>
      <c r="G46" s="188"/>
      <c r="H46" s="187"/>
      <c r="I46" s="187"/>
      <c r="J46" s="189"/>
      <c r="K46" s="554"/>
      <c r="L46" s="170"/>
      <c r="M46" s="170"/>
      <c r="N46" s="170"/>
      <c r="O46" s="170"/>
      <c r="P46" s="170"/>
      <c r="Q46" s="170"/>
    </row>
    <row r="47" spans="1:17" s="372" customFormat="1" ht="63">
      <c r="A47" s="512" t="s">
        <v>105</v>
      </c>
      <c r="B47" s="190" t="s">
        <v>183</v>
      </c>
      <c r="C47" s="522" t="s">
        <v>273</v>
      </c>
      <c r="D47" s="182">
        <v>1556500</v>
      </c>
      <c r="E47" s="183">
        <v>0</v>
      </c>
      <c r="F47" s="183">
        <v>0</v>
      </c>
      <c r="G47" s="183">
        <v>0</v>
      </c>
      <c r="H47" s="183">
        <v>0</v>
      </c>
      <c r="I47" s="178">
        <f>SUM(E47:H47)</f>
        <v>0</v>
      </c>
      <c r="J47" s="179">
        <f>I47+D47</f>
        <v>1556500</v>
      </c>
      <c r="K47" s="554"/>
      <c r="L47" s="170"/>
      <c r="M47" s="170"/>
      <c r="N47" s="170"/>
      <c r="O47" s="170"/>
      <c r="P47" s="170"/>
      <c r="Q47" s="170"/>
    </row>
    <row r="48" spans="1:17" s="372" customFormat="1">
      <c r="A48" s="556"/>
      <c r="B48" s="557"/>
      <c r="C48" s="188"/>
      <c r="D48" s="186"/>
      <c r="E48" s="187"/>
      <c r="F48" s="188"/>
      <c r="G48" s="188"/>
      <c r="H48" s="187"/>
      <c r="I48" s="187"/>
      <c r="J48" s="189"/>
      <c r="K48" s="554"/>
      <c r="L48" s="170"/>
      <c r="M48" s="170"/>
      <c r="N48" s="170"/>
      <c r="O48" s="170"/>
      <c r="P48" s="170"/>
      <c r="Q48" s="170"/>
    </row>
    <row r="49" spans="1:18" s="563" customFormat="1" ht="78.75">
      <c r="A49" s="512" t="s">
        <v>151</v>
      </c>
      <c r="B49" s="190" t="s">
        <v>184</v>
      </c>
      <c r="C49" s="522" t="s">
        <v>274</v>
      </c>
      <c r="D49" s="261">
        <v>3037944</v>
      </c>
      <c r="E49" s="183">
        <v>0</v>
      </c>
      <c r="F49" s="183">
        <v>0</v>
      </c>
      <c r="G49" s="183">
        <v>0</v>
      </c>
      <c r="H49" s="183">
        <v>0</v>
      </c>
      <c r="I49" s="178">
        <f t="shared" ref="I49:I53" si="13">SUM(E49:H49)</f>
        <v>0</v>
      </c>
      <c r="J49" s="179">
        <f>I49+D49</f>
        <v>3037944</v>
      </c>
      <c r="K49" s="554"/>
      <c r="L49" s="562"/>
      <c r="M49" s="170"/>
      <c r="N49" s="170"/>
      <c r="O49" s="170"/>
      <c r="P49" s="170"/>
      <c r="Q49" s="170"/>
    </row>
    <row r="50" spans="1:18" s="563" customFormat="1">
      <c r="A50" s="556"/>
      <c r="B50" s="557"/>
      <c r="C50" s="188"/>
      <c r="D50" s="188"/>
      <c r="E50" s="187"/>
      <c r="F50" s="188"/>
      <c r="G50" s="188"/>
      <c r="H50" s="187"/>
      <c r="I50" s="187"/>
      <c r="J50" s="189"/>
      <c r="K50" s="554"/>
      <c r="L50" s="170"/>
      <c r="M50" s="170"/>
      <c r="N50" s="170"/>
      <c r="O50" s="170"/>
      <c r="P50" s="170"/>
      <c r="Q50" s="170"/>
    </row>
    <row r="51" spans="1:18" s="563" customFormat="1" ht="47.25">
      <c r="A51" s="656" t="s">
        <v>152</v>
      </c>
      <c r="B51" s="190" t="s">
        <v>186</v>
      </c>
      <c r="C51" s="522" t="s">
        <v>185</v>
      </c>
      <c r="D51" s="178">
        <f t="shared" ref="D51:I51" si="14">D13-D43</f>
        <v>-1115</v>
      </c>
      <c r="E51" s="178">
        <f t="shared" si="14"/>
        <v>0</v>
      </c>
      <c r="F51" s="178">
        <f t="shared" si="14"/>
        <v>0</v>
      </c>
      <c r="G51" s="178">
        <f t="shared" si="14"/>
        <v>0</v>
      </c>
      <c r="H51" s="178">
        <f t="shared" si="14"/>
        <v>0</v>
      </c>
      <c r="I51" s="178">
        <f t="shared" si="14"/>
        <v>0</v>
      </c>
      <c r="J51" s="179">
        <f>I51+D51</f>
        <v>-1115</v>
      </c>
      <c r="K51" s="554"/>
      <c r="L51" s="562"/>
      <c r="M51" s="170"/>
      <c r="N51" s="170"/>
      <c r="O51" s="170"/>
      <c r="P51" s="170"/>
      <c r="Q51" s="170"/>
    </row>
    <row r="52" spans="1:18" s="563" customFormat="1" ht="25.5" customHeight="1">
      <c r="A52" s="656"/>
      <c r="B52" s="190" t="s">
        <v>134</v>
      </c>
      <c r="C52" s="192"/>
      <c r="D52" s="178">
        <f t="shared" ref="D52:H53" si="15">D14-D44</f>
        <v>3</v>
      </c>
      <c r="E52" s="178">
        <f t="shared" si="15"/>
        <v>0</v>
      </c>
      <c r="F52" s="178">
        <f t="shared" si="15"/>
        <v>0</v>
      </c>
      <c r="G52" s="178">
        <f t="shared" si="15"/>
        <v>0</v>
      </c>
      <c r="H52" s="178">
        <f t="shared" si="15"/>
        <v>0</v>
      </c>
      <c r="I52" s="178">
        <f t="shared" si="13"/>
        <v>0</v>
      </c>
      <c r="J52" s="179">
        <f t="shared" ref="J52:J53" si="16">I52+D52</f>
        <v>3</v>
      </c>
      <c r="K52" s="554"/>
      <c r="L52" s="562"/>
      <c r="M52" s="170"/>
      <c r="N52" s="170"/>
      <c r="O52" s="170"/>
      <c r="P52" s="170"/>
      <c r="Q52" s="170"/>
    </row>
    <row r="53" spans="1:18" ht="25.5" customHeight="1" thickBot="1">
      <c r="A53" s="657"/>
      <c r="B53" s="378" t="s">
        <v>133</v>
      </c>
      <c r="C53" s="564"/>
      <c r="D53" s="193">
        <f t="shared" si="15"/>
        <v>-1118</v>
      </c>
      <c r="E53" s="193">
        <f t="shared" si="15"/>
        <v>0</v>
      </c>
      <c r="F53" s="193">
        <f t="shared" si="15"/>
        <v>0</v>
      </c>
      <c r="G53" s="193">
        <f t="shared" si="15"/>
        <v>0</v>
      </c>
      <c r="H53" s="193">
        <f t="shared" si="15"/>
        <v>0</v>
      </c>
      <c r="I53" s="193">
        <f t="shared" si="13"/>
        <v>0</v>
      </c>
      <c r="J53" s="194">
        <f t="shared" si="16"/>
        <v>-1118</v>
      </c>
      <c r="K53" s="554"/>
      <c r="L53" s="565"/>
      <c r="M53" s="565"/>
      <c r="N53" s="565"/>
      <c r="O53" s="565"/>
      <c r="P53" s="565"/>
      <c r="Q53" s="170"/>
    </row>
    <row r="54" spans="1:18" ht="16.5" thickTop="1">
      <c r="A54" s="566"/>
      <c r="C54" s="567"/>
      <c r="D54" s="568"/>
      <c r="E54" s="569"/>
      <c r="F54" s="568"/>
      <c r="G54" s="568"/>
      <c r="H54" s="570"/>
      <c r="I54" s="570"/>
      <c r="J54" s="571"/>
      <c r="K54" s="532"/>
      <c r="L54" s="533"/>
      <c r="M54" s="532"/>
      <c r="N54" s="532"/>
    </row>
    <row r="55" spans="1:18" ht="25.5">
      <c r="A55" s="625" t="s">
        <v>340</v>
      </c>
      <c r="B55" s="391"/>
      <c r="C55" s="572"/>
      <c r="D55" s="572"/>
      <c r="E55" s="562"/>
      <c r="F55" s="572"/>
      <c r="G55" s="572"/>
      <c r="H55" s="562"/>
      <c r="I55" s="562"/>
      <c r="J55" s="573"/>
      <c r="K55" s="573"/>
      <c r="L55" s="565"/>
      <c r="M55" s="573"/>
      <c r="N55" s="573"/>
      <c r="O55" s="391"/>
      <c r="P55" s="391"/>
      <c r="Q55" s="391"/>
    </row>
    <row r="56" spans="1:18" ht="16.5" thickBot="1">
      <c r="A56" s="574"/>
      <c r="B56" s="391"/>
      <c r="C56" s="572"/>
      <c r="D56" s="572"/>
      <c r="E56" s="562"/>
      <c r="F56" s="572"/>
      <c r="G56" s="572"/>
      <c r="H56" s="562"/>
      <c r="I56" s="562"/>
      <c r="J56" s="573"/>
      <c r="K56" s="573"/>
      <c r="L56" s="565"/>
      <c r="M56" s="573"/>
      <c r="N56" s="573"/>
      <c r="O56" s="391"/>
      <c r="P56" s="391"/>
      <c r="Q56" s="391"/>
    </row>
    <row r="57" spans="1:18" ht="62.25" customHeight="1" thickTop="1">
      <c r="A57" s="387" t="s">
        <v>0</v>
      </c>
      <c r="B57" s="388" t="s">
        <v>1</v>
      </c>
      <c r="C57" s="652" t="s">
        <v>2</v>
      </c>
      <c r="D57" s="652"/>
      <c r="E57" s="644" t="s">
        <v>149</v>
      </c>
      <c r="F57" s="644"/>
      <c r="G57" s="644"/>
      <c r="H57" s="644"/>
      <c r="I57" s="644"/>
      <c r="J57" s="389" t="s">
        <v>150</v>
      </c>
      <c r="K57" s="390"/>
      <c r="L57" s="390"/>
      <c r="M57" s="390"/>
      <c r="N57" s="390"/>
      <c r="O57" s="390"/>
      <c r="P57" s="391"/>
      <c r="Q57" s="391"/>
    </row>
    <row r="58" spans="1:18" ht="63">
      <c r="A58" s="507" t="s">
        <v>3</v>
      </c>
      <c r="B58" s="396" t="s">
        <v>232</v>
      </c>
      <c r="C58" s="524"/>
      <c r="D58" s="204">
        <f>C58</f>
        <v>0</v>
      </c>
      <c r="E58" s="203"/>
      <c r="F58" s="575"/>
      <c r="G58" s="575"/>
      <c r="H58" s="364"/>
      <c r="I58" s="199">
        <f>SUM(E58:H58)</f>
        <v>0</v>
      </c>
      <c r="J58" s="205">
        <f>I58+D58</f>
        <v>0</v>
      </c>
      <c r="K58" s="390"/>
      <c r="L58" s="390"/>
      <c r="M58" s="390"/>
      <c r="N58" s="390"/>
      <c r="O58" s="390"/>
      <c r="P58" s="391"/>
      <c r="Q58" s="391"/>
    </row>
    <row r="59" spans="1:18">
      <c r="A59" s="209"/>
      <c r="B59" s="576"/>
      <c r="C59" s="577"/>
      <c r="D59" s="577"/>
      <c r="E59" s="578"/>
      <c r="F59" s="579"/>
      <c r="G59" s="579"/>
      <c r="H59" s="393"/>
      <c r="I59" s="393"/>
      <c r="J59" s="394"/>
      <c r="K59" s="390"/>
      <c r="L59" s="390"/>
      <c r="M59" s="390"/>
      <c r="N59" s="390"/>
      <c r="O59" s="390"/>
      <c r="P59" s="391"/>
      <c r="Q59" s="391"/>
    </row>
    <row r="60" spans="1:18">
      <c r="A60" s="645" t="s">
        <v>172</v>
      </c>
      <c r="B60" s="646"/>
      <c r="C60" s="646"/>
      <c r="D60" s="646"/>
      <c r="E60" s="646"/>
      <c r="F60" s="646"/>
      <c r="G60" s="646"/>
      <c r="H60" s="646"/>
      <c r="I60" s="646"/>
      <c r="J60" s="647"/>
      <c r="K60" s="390"/>
      <c r="L60" s="390"/>
      <c r="M60" s="390"/>
      <c r="N60" s="390"/>
      <c r="O60" s="390"/>
      <c r="P60" s="391"/>
      <c r="Q60" s="391"/>
    </row>
    <row r="61" spans="1:18" ht="47.25">
      <c r="A61" s="580"/>
      <c r="B61" s="195" t="s">
        <v>234</v>
      </c>
      <c r="C61" s="195" t="s">
        <v>173</v>
      </c>
      <c r="D61" s="196" t="s">
        <v>224</v>
      </c>
      <c r="E61" s="197" t="s">
        <v>240</v>
      </c>
      <c r="F61" s="197" t="s">
        <v>222</v>
      </c>
      <c r="G61" s="197" t="s">
        <v>222</v>
      </c>
      <c r="H61" s="195" t="s">
        <v>223</v>
      </c>
      <c r="I61" s="198" t="s">
        <v>229</v>
      </c>
      <c r="J61" s="317" t="s">
        <v>225</v>
      </c>
      <c r="K61" s="171"/>
      <c r="L61" s="581"/>
      <c r="M61" s="171"/>
      <c r="N61" s="171"/>
      <c r="O61" s="581"/>
      <c r="P61" s="391"/>
      <c r="Q61" s="582"/>
      <c r="R61" s="583"/>
    </row>
    <row r="62" spans="1:18" s="563" customFormat="1" ht="30.75" customHeight="1">
      <c r="A62" s="631" t="s">
        <v>248</v>
      </c>
      <c r="B62" s="396" t="s">
        <v>236</v>
      </c>
      <c r="C62" s="584"/>
      <c r="D62" s="204">
        <f>D63+D66</f>
        <v>0</v>
      </c>
      <c r="E62" s="199">
        <f t="shared" ref="E62:H62" si="17">E63+E66</f>
        <v>861615</v>
      </c>
      <c r="F62" s="199">
        <f t="shared" si="17"/>
        <v>0</v>
      </c>
      <c r="G62" s="199">
        <f t="shared" si="17"/>
        <v>0</v>
      </c>
      <c r="H62" s="199">
        <f t="shared" si="17"/>
        <v>0</v>
      </c>
      <c r="I62" s="199">
        <f>I63+I66+I68</f>
        <v>861615</v>
      </c>
      <c r="J62" s="205">
        <f>I62+D62</f>
        <v>861615</v>
      </c>
      <c r="K62" s="171"/>
      <c r="L62" s="581"/>
      <c r="M62" s="171"/>
      <c r="N62" s="171"/>
      <c r="O62" s="581"/>
      <c r="P62" s="585"/>
      <c r="Q62" s="586"/>
      <c r="R62" s="587"/>
    </row>
    <row r="63" spans="1:18" ht="31.5">
      <c r="A63" s="631"/>
      <c r="B63" s="324" t="s">
        <v>423</v>
      </c>
      <c r="C63" s="197" t="s">
        <v>429</v>
      </c>
      <c r="D63" s="772">
        <v>0</v>
      </c>
      <c r="E63" s="588">
        <v>861615</v>
      </c>
      <c r="F63" s="200">
        <v>0</v>
      </c>
      <c r="G63" s="200">
        <v>0</v>
      </c>
      <c r="H63" s="200">
        <v>0</v>
      </c>
      <c r="I63" s="199">
        <f>SUM(E63:G63)</f>
        <v>861615</v>
      </c>
      <c r="J63" s="205">
        <f>I63+D63</f>
        <v>861615</v>
      </c>
      <c r="K63" s="171"/>
      <c r="L63" s="581"/>
      <c r="M63" s="171"/>
      <c r="N63" s="171"/>
      <c r="O63" s="581"/>
      <c r="P63" s="391"/>
      <c r="Q63" s="582"/>
      <c r="R63" s="583"/>
    </row>
    <row r="64" spans="1:18" ht="94.5">
      <c r="A64" s="631"/>
      <c r="B64" s="324" t="s">
        <v>431</v>
      </c>
      <c r="C64" s="525" t="s">
        <v>430</v>
      </c>
      <c r="D64" s="773">
        <v>0</v>
      </c>
      <c r="E64" s="589">
        <v>262717</v>
      </c>
      <c r="F64" s="200">
        <v>0</v>
      </c>
      <c r="G64" s="200">
        <v>0</v>
      </c>
      <c r="H64" s="200">
        <v>0</v>
      </c>
      <c r="I64" s="199">
        <f>SUM(E64:G64)</f>
        <v>262717</v>
      </c>
      <c r="J64" s="205">
        <f>I64+D64</f>
        <v>262717</v>
      </c>
      <c r="K64" s="171"/>
      <c r="L64" s="581"/>
      <c r="M64" s="171"/>
      <c r="N64" s="171"/>
      <c r="O64" s="170"/>
      <c r="P64" s="391"/>
      <c r="Q64" s="582"/>
      <c r="R64" s="583"/>
    </row>
    <row r="65" spans="1:18" ht="63">
      <c r="A65" s="631"/>
      <c r="B65" s="324" t="s">
        <v>426</v>
      </c>
      <c r="C65" s="525" t="s">
        <v>432</v>
      </c>
      <c r="D65" s="204">
        <f>D63-D64</f>
        <v>0</v>
      </c>
      <c r="E65" s="199">
        <f>E63-E64</f>
        <v>598898</v>
      </c>
      <c r="F65" s="199">
        <f t="shared" ref="F65:I65" si="18">F63-F64</f>
        <v>0</v>
      </c>
      <c r="G65" s="199">
        <f t="shared" si="18"/>
        <v>0</v>
      </c>
      <c r="H65" s="199">
        <f t="shared" si="18"/>
        <v>0</v>
      </c>
      <c r="I65" s="199">
        <f t="shared" si="18"/>
        <v>598898</v>
      </c>
      <c r="J65" s="205">
        <f>I65+D65</f>
        <v>598898</v>
      </c>
      <c r="K65" s="171"/>
      <c r="L65" s="581"/>
      <c r="M65" s="171"/>
      <c r="N65" s="171"/>
      <c r="O65" s="170"/>
      <c r="P65" s="391"/>
      <c r="Q65" s="582"/>
      <c r="R65" s="583"/>
    </row>
    <row r="66" spans="1:18" ht="31.5">
      <c r="A66" s="631"/>
      <c r="B66" s="324" t="s">
        <v>425</v>
      </c>
      <c r="C66" s="525" t="s">
        <v>433</v>
      </c>
      <c r="D66" s="203">
        <v>0</v>
      </c>
      <c r="E66" s="200">
        <v>0</v>
      </c>
      <c r="F66" s="200">
        <v>0</v>
      </c>
      <c r="G66" s="200">
        <v>0</v>
      </c>
      <c r="H66" s="200">
        <v>0</v>
      </c>
      <c r="I66" s="199">
        <f>SUM(E66:G66)</f>
        <v>0</v>
      </c>
      <c r="J66" s="205">
        <f>I66+D66</f>
        <v>0</v>
      </c>
      <c r="K66" s="171"/>
      <c r="L66" s="581"/>
      <c r="M66" s="171"/>
      <c r="N66" s="171"/>
      <c r="O66" s="170"/>
      <c r="P66" s="391"/>
      <c r="Q66" s="582"/>
      <c r="R66" s="583"/>
    </row>
    <row r="67" spans="1:18" ht="29.25" customHeight="1">
      <c r="A67" s="507" t="s">
        <v>246</v>
      </c>
      <c r="B67" s="349" t="s">
        <v>178</v>
      </c>
      <c r="C67" s="525" t="s">
        <v>341</v>
      </c>
      <c r="D67" s="204"/>
      <c r="E67" s="199"/>
      <c r="F67" s="199"/>
      <c r="G67" s="199"/>
      <c r="H67" s="199"/>
      <c r="I67" s="199"/>
      <c r="J67" s="327">
        <v>0</v>
      </c>
      <c r="K67" s="171"/>
      <c r="L67" s="581"/>
      <c r="M67" s="171"/>
      <c r="N67" s="171"/>
      <c r="O67" s="170"/>
      <c r="P67" s="391"/>
      <c r="Q67" s="582"/>
      <c r="R67" s="583"/>
    </row>
    <row r="68" spans="1:18" ht="48" customHeight="1">
      <c r="A68" s="507" t="s">
        <v>245</v>
      </c>
      <c r="B68" s="349" t="s">
        <v>308</v>
      </c>
      <c r="C68" s="521" t="s">
        <v>309</v>
      </c>
      <c r="D68" s="203">
        <v>0</v>
      </c>
      <c r="E68" s="199"/>
      <c r="F68" s="199"/>
      <c r="G68" s="199"/>
      <c r="H68" s="199"/>
      <c r="I68" s="199"/>
      <c r="J68" s="205">
        <f>I68+D68</f>
        <v>0</v>
      </c>
      <c r="K68" s="171"/>
      <c r="L68" s="581"/>
      <c r="M68" s="171"/>
      <c r="N68" s="171"/>
      <c r="O68" s="170"/>
      <c r="P68" s="391"/>
      <c r="Q68" s="582"/>
      <c r="R68" s="583"/>
    </row>
    <row r="69" spans="1:18">
      <c r="A69" s="201"/>
      <c r="B69" s="206"/>
      <c r="C69" s="207"/>
      <c r="D69" s="207"/>
      <c r="E69" s="590"/>
      <c r="F69" s="207"/>
      <c r="G69" s="207"/>
      <c r="H69" s="590"/>
      <c r="I69" s="590"/>
      <c r="J69" s="591"/>
      <c r="K69" s="171"/>
      <c r="L69" s="581"/>
      <c r="M69" s="171"/>
      <c r="N69" s="171"/>
      <c r="O69" s="581"/>
      <c r="P69" s="391"/>
      <c r="Q69" s="582"/>
      <c r="R69" s="583"/>
    </row>
    <row r="70" spans="1:18" ht="25.5" customHeight="1">
      <c r="A70" s="631" t="s">
        <v>6</v>
      </c>
      <c r="B70" s="655" t="s">
        <v>148</v>
      </c>
      <c r="C70" s="655"/>
      <c r="D70" s="655"/>
      <c r="E70" s="655"/>
      <c r="F70" s="655"/>
      <c r="G70" s="655"/>
      <c r="H70" s="655"/>
      <c r="I70" s="655"/>
      <c r="J70" s="205">
        <f>SUM(J71:J72)</f>
        <v>75365</v>
      </c>
      <c r="K70" s="171"/>
      <c r="L70" s="581"/>
      <c r="M70" s="171"/>
      <c r="N70" s="171"/>
      <c r="O70" s="581"/>
      <c r="P70" s="391"/>
      <c r="Q70" s="582"/>
      <c r="R70" s="583"/>
    </row>
    <row r="71" spans="1:18" ht="26.25" customHeight="1">
      <c r="A71" s="631"/>
      <c r="B71" s="511" t="s">
        <v>198</v>
      </c>
      <c r="C71" s="592" t="s">
        <v>199</v>
      </c>
      <c r="D71" s="653"/>
      <c r="E71" s="653"/>
      <c r="F71" s="653"/>
      <c r="G71" s="653"/>
      <c r="H71" s="653"/>
      <c r="I71" s="653"/>
      <c r="J71" s="202">
        <f>IF(J58-J62-J68+J66&gt;0,J58-J62-J68,0)</f>
        <v>0</v>
      </c>
      <c r="K71" s="171"/>
      <c r="L71" s="581"/>
      <c r="M71" s="171"/>
      <c r="N71" s="171"/>
      <c r="O71" s="581"/>
      <c r="P71" s="391"/>
      <c r="Q71" s="582"/>
      <c r="R71" s="583"/>
    </row>
    <row r="72" spans="1:18" ht="78.75">
      <c r="A72" s="631"/>
      <c r="B72" s="511" t="s">
        <v>442</v>
      </c>
      <c r="C72" s="521" t="s">
        <v>457</v>
      </c>
      <c r="D72" s="203">
        <v>0</v>
      </c>
      <c r="E72" s="200">
        <v>75365</v>
      </c>
      <c r="F72" s="200">
        <v>0</v>
      </c>
      <c r="G72" s="200">
        <v>0</v>
      </c>
      <c r="H72" s="200">
        <v>0</v>
      </c>
      <c r="I72" s="199">
        <f>SUM(E72:G72)</f>
        <v>75365</v>
      </c>
      <c r="J72" s="205">
        <f>I72+D72</f>
        <v>75365</v>
      </c>
      <c r="K72" s="171"/>
      <c r="L72" s="581"/>
      <c r="M72" s="171"/>
      <c r="N72" s="171"/>
      <c r="O72" s="581"/>
      <c r="P72" s="391"/>
      <c r="Q72" s="582"/>
      <c r="R72" s="583"/>
    </row>
    <row r="73" spans="1:18">
      <c r="A73" s="201"/>
      <c r="B73" s="206"/>
      <c r="C73" s="207"/>
      <c r="D73" s="207"/>
      <c r="E73" s="590"/>
      <c r="F73" s="207"/>
      <c r="G73" s="207"/>
      <c r="H73" s="208"/>
      <c r="I73" s="208"/>
      <c r="J73" s="591"/>
      <c r="K73" s="171"/>
      <c r="L73" s="581"/>
      <c r="M73" s="171"/>
      <c r="N73" s="171"/>
      <c r="O73" s="581"/>
      <c r="P73" s="391"/>
      <c r="Q73" s="582"/>
      <c r="R73" s="583"/>
    </row>
    <row r="74" spans="1:18" ht="40.5" customHeight="1">
      <c r="A74" s="507" t="s">
        <v>7</v>
      </c>
      <c r="B74" s="511" t="s">
        <v>100</v>
      </c>
      <c r="C74" s="326" t="s">
        <v>252</v>
      </c>
      <c r="D74" s="653"/>
      <c r="E74" s="653"/>
      <c r="F74" s="653"/>
      <c r="G74" s="653"/>
      <c r="H74" s="653"/>
      <c r="I74" s="653"/>
      <c r="J74" s="202">
        <f>IF(J71=0,ABS(J58-J62-J68+J66),0)</f>
        <v>861615</v>
      </c>
      <c r="K74" s="171"/>
      <c r="L74" s="581"/>
      <c r="M74" s="171"/>
      <c r="N74" s="171"/>
      <c r="O74" s="581"/>
      <c r="P74" s="391"/>
      <c r="Q74" s="582"/>
      <c r="R74" s="583"/>
    </row>
    <row r="75" spans="1:18" ht="16.5" customHeight="1">
      <c r="A75" s="209"/>
      <c r="B75" s="397"/>
      <c r="C75" s="593"/>
      <c r="D75" s="398"/>
      <c r="E75" s="398"/>
      <c r="F75" s="398"/>
      <c r="G75" s="398"/>
      <c r="H75" s="398"/>
      <c r="I75" s="398"/>
      <c r="J75" s="591"/>
      <c r="K75" s="171"/>
      <c r="L75" s="581"/>
      <c r="M75" s="171"/>
      <c r="N75" s="171"/>
      <c r="O75" s="581"/>
      <c r="P75" s="391"/>
      <c r="Q75" s="582"/>
      <c r="R75" s="583"/>
    </row>
    <row r="76" spans="1:18" ht="91.5" customHeight="1">
      <c r="A76" s="507" t="s">
        <v>101</v>
      </c>
      <c r="B76" s="399" t="s">
        <v>353</v>
      </c>
      <c r="C76" s="521" t="s">
        <v>276</v>
      </c>
      <c r="D76" s="339">
        <v>0</v>
      </c>
      <c r="E76" s="210">
        <v>1756589</v>
      </c>
      <c r="F76" s="210">
        <v>0</v>
      </c>
      <c r="G76" s="210">
        <v>0</v>
      </c>
      <c r="H76" s="210">
        <v>0</v>
      </c>
      <c r="I76" s="204">
        <f>SUM(E76:G76)</f>
        <v>1756589</v>
      </c>
      <c r="J76" s="205">
        <f>I76+D76</f>
        <v>1756589</v>
      </c>
      <c r="K76" s="171"/>
      <c r="L76" s="581"/>
      <c r="M76" s="171"/>
      <c r="N76" s="171"/>
      <c r="O76" s="581"/>
      <c r="P76" s="391"/>
      <c r="Q76" s="582"/>
      <c r="R76" s="583"/>
    </row>
    <row r="77" spans="1:18">
      <c r="A77" s="211"/>
      <c r="B77" s="403"/>
      <c r="C77" s="207"/>
      <c r="D77" s="594"/>
      <c r="E77" s="590"/>
      <c r="F77" s="207"/>
      <c r="G77" s="207"/>
      <c r="H77" s="208"/>
      <c r="I77" s="208"/>
      <c r="J77" s="591"/>
      <c r="K77" s="171"/>
      <c r="L77" s="581"/>
      <c r="M77" s="171"/>
      <c r="N77" s="171"/>
      <c r="O77" s="581"/>
      <c r="P77" s="391"/>
      <c r="Q77" s="582"/>
      <c r="R77" s="583"/>
    </row>
    <row r="78" spans="1:18" ht="96" customHeight="1">
      <c r="A78" s="654" t="s">
        <v>9</v>
      </c>
      <c r="B78" s="400" t="s">
        <v>174</v>
      </c>
      <c r="C78" s="595" t="s">
        <v>405</v>
      </c>
      <c r="D78" s="339">
        <v>0</v>
      </c>
      <c r="E78" s="210">
        <v>113040</v>
      </c>
      <c r="F78" s="210">
        <v>0</v>
      </c>
      <c r="G78" s="210">
        <v>0</v>
      </c>
      <c r="H78" s="210">
        <v>0</v>
      </c>
      <c r="I78" s="204">
        <f t="shared" ref="I78:I90" si="19">SUM(E78:G78)</f>
        <v>113040</v>
      </c>
      <c r="J78" s="205">
        <f>I78+D78</f>
        <v>113040</v>
      </c>
      <c r="K78" s="171"/>
      <c r="L78" s="581"/>
      <c r="M78" s="171"/>
      <c r="N78" s="171"/>
      <c r="O78" s="581"/>
      <c r="P78" s="391"/>
      <c r="Q78" s="582"/>
      <c r="R78" s="583"/>
    </row>
    <row r="79" spans="1:18" ht="90" customHeight="1">
      <c r="A79" s="654"/>
      <c r="B79" s="401" t="s">
        <v>448</v>
      </c>
      <c r="C79" s="595" t="s">
        <v>453</v>
      </c>
      <c r="D79" s="339">
        <v>0</v>
      </c>
      <c r="E79" s="210">
        <v>9424</v>
      </c>
      <c r="F79" s="210">
        <v>0</v>
      </c>
      <c r="G79" s="210">
        <v>0</v>
      </c>
      <c r="H79" s="210">
        <v>0</v>
      </c>
      <c r="I79" s="204">
        <f t="shared" si="19"/>
        <v>9424</v>
      </c>
      <c r="J79" s="205">
        <f>I79+D79</f>
        <v>9424</v>
      </c>
      <c r="K79" s="171"/>
      <c r="L79" s="581"/>
      <c r="M79" s="171"/>
      <c r="N79" s="171"/>
      <c r="O79" s="581"/>
      <c r="P79" s="391"/>
      <c r="Q79" s="582"/>
      <c r="R79" s="583"/>
    </row>
    <row r="80" spans="1:18" ht="110.25">
      <c r="A80" s="654"/>
      <c r="B80" s="401" t="s">
        <v>449</v>
      </c>
      <c r="C80" s="595" t="s">
        <v>404</v>
      </c>
      <c r="D80" s="339">
        <v>0</v>
      </c>
      <c r="E80" s="210">
        <v>103616</v>
      </c>
      <c r="F80" s="210">
        <v>0</v>
      </c>
      <c r="G80" s="210">
        <v>0</v>
      </c>
      <c r="H80" s="210">
        <v>0</v>
      </c>
      <c r="I80" s="204">
        <f t="shared" si="19"/>
        <v>103616</v>
      </c>
      <c r="J80" s="205">
        <f>I80+D80</f>
        <v>103616</v>
      </c>
      <c r="K80" s="171"/>
      <c r="L80" s="581"/>
      <c r="M80" s="171"/>
      <c r="N80" s="171"/>
      <c r="O80" s="581"/>
      <c r="P80" s="391"/>
      <c r="Q80" s="582"/>
      <c r="R80" s="583"/>
    </row>
    <row r="81" spans="1:18">
      <c r="A81" s="654"/>
      <c r="B81" s="401" t="s">
        <v>161</v>
      </c>
      <c r="C81" s="584"/>
      <c r="D81" s="339">
        <v>0</v>
      </c>
      <c r="E81" s="210">
        <v>103616</v>
      </c>
      <c r="F81" s="339">
        <v>0</v>
      </c>
      <c r="G81" s="339">
        <v>0</v>
      </c>
      <c r="H81" s="339">
        <v>0</v>
      </c>
      <c r="I81" s="204">
        <f t="shared" si="19"/>
        <v>103616</v>
      </c>
      <c r="J81" s="205">
        <f>I81+D81</f>
        <v>103616</v>
      </c>
      <c r="K81" s="171"/>
      <c r="L81" s="581"/>
      <c r="M81" s="171"/>
      <c r="N81" s="171"/>
      <c r="O81" s="581"/>
      <c r="P81" s="391"/>
      <c r="Q81" s="582"/>
      <c r="R81" s="583"/>
    </row>
    <row r="82" spans="1:18">
      <c r="A82" s="211"/>
      <c r="B82" s="403"/>
      <c r="C82" s="207"/>
      <c r="D82" s="207"/>
      <c r="E82" s="590"/>
      <c r="F82" s="207"/>
      <c r="G82" s="207"/>
      <c r="H82" s="590"/>
      <c r="I82" s="590"/>
      <c r="J82" s="591"/>
      <c r="K82" s="171"/>
      <c r="L82" s="581"/>
      <c r="M82" s="171"/>
      <c r="N82" s="171"/>
      <c r="O82" s="581"/>
      <c r="P82" s="391"/>
      <c r="Q82" s="582"/>
      <c r="R82" s="583"/>
    </row>
    <row r="83" spans="1:18" ht="78.75">
      <c r="A83" s="507" t="s">
        <v>102</v>
      </c>
      <c r="B83" s="399" t="s">
        <v>177</v>
      </c>
      <c r="C83" s="595" t="s">
        <v>187</v>
      </c>
      <c r="D83" s="339">
        <v>0</v>
      </c>
      <c r="E83" s="210">
        <v>37675</v>
      </c>
      <c r="F83" s="210">
        <v>0</v>
      </c>
      <c r="G83" s="210">
        <v>0</v>
      </c>
      <c r="H83" s="210">
        <v>0</v>
      </c>
      <c r="I83" s="204">
        <f t="shared" si="19"/>
        <v>37675</v>
      </c>
      <c r="J83" s="205">
        <f>I83+D83</f>
        <v>37675</v>
      </c>
      <c r="K83" s="171"/>
      <c r="L83" s="581"/>
      <c r="M83" s="171"/>
      <c r="N83" s="171"/>
      <c r="O83" s="581"/>
      <c r="P83" s="391"/>
      <c r="Q83" s="582"/>
      <c r="R83" s="583"/>
    </row>
    <row r="84" spans="1:18">
      <c r="A84" s="211"/>
      <c r="B84" s="403"/>
      <c r="C84" s="207"/>
      <c r="D84" s="207"/>
      <c r="E84" s="207"/>
      <c r="F84" s="207"/>
      <c r="G84" s="207"/>
      <c r="H84" s="590"/>
      <c r="I84" s="590"/>
      <c r="J84" s="591"/>
      <c r="K84" s="171"/>
      <c r="L84" s="581"/>
      <c r="M84" s="171"/>
      <c r="N84" s="171"/>
      <c r="O84" s="581"/>
      <c r="P84" s="391"/>
      <c r="Q84" s="582"/>
      <c r="R84" s="583"/>
    </row>
    <row r="85" spans="1:18" ht="81" customHeight="1">
      <c r="A85" s="649" t="s">
        <v>124</v>
      </c>
      <c r="B85" s="396" t="s">
        <v>461</v>
      </c>
      <c r="C85" s="595" t="s">
        <v>279</v>
      </c>
      <c r="D85" s="339">
        <v>0</v>
      </c>
      <c r="E85" s="210">
        <v>77279</v>
      </c>
      <c r="F85" s="210">
        <f t="shared" ref="F85:H85" si="20">SUM(F86:F87)</f>
        <v>0</v>
      </c>
      <c r="G85" s="210">
        <f t="shared" si="20"/>
        <v>0</v>
      </c>
      <c r="H85" s="210">
        <f t="shared" si="20"/>
        <v>0</v>
      </c>
      <c r="I85" s="204">
        <f t="shared" si="19"/>
        <v>77279</v>
      </c>
      <c r="J85" s="205">
        <f>I85+D85</f>
        <v>77279</v>
      </c>
      <c r="K85" s="171"/>
      <c r="L85" s="581"/>
      <c r="M85" s="171"/>
      <c r="N85" s="171"/>
      <c r="O85" s="581"/>
      <c r="P85" s="391"/>
      <c r="Q85" s="582"/>
      <c r="R85" s="583"/>
    </row>
    <row r="86" spans="1:18" ht="81" customHeight="1">
      <c r="A86" s="650"/>
      <c r="B86" s="396" t="s">
        <v>446</v>
      </c>
      <c r="C86" s="595" t="s">
        <v>367</v>
      </c>
      <c r="D86" s="339">
        <v>0</v>
      </c>
      <c r="E86" s="210">
        <v>65916</v>
      </c>
      <c r="F86" s="210">
        <v>0</v>
      </c>
      <c r="G86" s="210">
        <v>0</v>
      </c>
      <c r="H86" s="210">
        <v>0</v>
      </c>
      <c r="I86" s="204">
        <f t="shared" si="19"/>
        <v>65916</v>
      </c>
      <c r="J86" s="205">
        <f t="shared" ref="J86:J87" si="21">I86+D86</f>
        <v>65916</v>
      </c>
      <c r="K86" s="171"/>
      <c r="L86" s="581"/>
      <c r="M86" s="171"/>
      <c r="N86" s="171"/>
      <c r="O86" s="581"/>
      <c r="P86" s="391"/>
      <c r="Q86" s="582"/>
      <c r="R86" s="583"/>
    </row>
    <row r="87" spans="1:18" ht="81" customHeight="1">
      <c r="A87" s="651"/>
      <c r="B87" s="396" t="s">
        <v>447</v>
      </c>
      <c r="C87" s="595" t="s">
        <v>367</v>
      </c>
      <c r="D87" s="339">
        <v>0</v>
      </c>
      <c r="E87" s="210">
        <v>11363</v>
      </c>
      <c r="F87" s="210">
        <v>0</v>
      </c>
      <c r="G87" s="210">
        <v>0</v>
      </c>
      <c r="H87" s="210">
        <v>0</v>
      </c>
      <c r="I87" s="204">
        <f t="shared" si="19"/>
        <v>11363</v>
      </c>
      <c r="J87" s="205">
        <f t="shared" si="21"/>
        <v>11363</v>
      </c>
      <c r="K87" s="171"/>
      <c r="L87" s="581"/>
      <c r="M87" s="171"/>
      <c r="N87" s="171"/>
      <c r="O87" s="581"/>
      <c r="P87" s="391"/>
      <c r="Q87" s="582"/>
      <c r="R87" s="583"/>
    </row>
    <row r="88" spans="1:18">
      <c r="A88" s="211"/>
      <c r="B88" s="402"/>
      <c r="C88" s="207"/>
      <c r="D88" s="207"/>
      <c r="E88" s="590"/>
      <c r="F88" s="207"/>
      <c r="G88" s="207"/>
      <c r="H88" s="590"/>
      <c r="I88" s="590"/>
      <c r="J88" s="591"/>
      <c r="K88" s="171"/>
      <c r="L88" s="581"/>
      <c r="M88" s="171"/>
      <c r="N88" s="171"/>
      <c r="O88" s="581"/>
      <c r="P88" s="391"/>
      <c r="Q88" s="582"/>
      <c r="R88" s="583"/>
    </row>
    <row r="89" spans="1:18" ht="70.5" customHeight="1">
      <c r="A89" s="649" t="s">
        <v>103</v>
      </c>
      <c r="B89" s="399" t="s">
        <v>188</v>
      </c>
      <c r="C89" s="595" t="s">
        <v>277</v>
      </c>
      <c r="D89" s="339">
        <v>0</v>
      </c>
      <c r="E89" s="210">
        <v>0</v>
      </c>
      <c r="F89" s="210">
        <v>0</v>
      </c>
      <c r="G89" s="210">
        <v>0</v>
      </c>
      <c r="H89" s="210">
        <v>0</v>
      </c>
      <c r="I89" s="204">
        <f t="shared" si="19"/>
        <v>0</v>
      </c>
      <c r="J89" s="205">
        <f>I89+D89</f>
        <v>0</v>
      </c>
      <c r="K89" s="171"/>
      <c r="L89" s="581"/>
      <c r="M89" s="171"/>
      <c r="N89" s="171"/>
      <c r="O89" s="581"/>
      <c r="P89" s="391"/>
      <c r="Q89" s="582"/>
      <c r="R89" s="583"/>
    </row>
    <row r="90" spans="1:18" ht="63">
      <c r="A90" s="650"/>
      <c r="B90" s="399" t="s">
        <v>445</v>
      </c>
      <c r="C90" s="595" t="s">
        <v>278</v>
      </c>
      <c r="D90" s="339">
        <v>0</v>
      </c>
      <c r="E90" s="210">
        <v>0</v>
      </c>
      <c r="F90" s="210">
        <v>0</v>
      </c>
      <c r="G90" s="210">
        <v>0</v>
      </c>
      <c r="H90" s="210">
        <v>0</v>
      </c>
      <c r="I90" s="204">
        <f t="shared" si="19"/>
        <v>0</v>
      </c>
      <c r="J90" s="205">
        <f>I90+D90</f>
        <v>0</v>
      </c>
      <c r="K90" s="171"/>
      <c r="L90" s="581"/>
      <c r="M90" s="171"/>
      <c r="N90" s="171"/>
      <c r="O90" s="581"/>
      <c r="P90" s="391"/>
      <c r="Q90" s="582"/>
      <c r="R90" s="583"/>
    </row>
    <row r="91" spans="1:18">
      <c r="A91" s="211"/>
      <c r="B91" s="403"/>
      <c r="C91" s="207"/>
      <c r="D91" s="207"/>
      <c r="E91" s="590"/>
      <c r="F91" s="207"/>
      <c r="G91" s="207"/>
      <c r="H91" s="590"/>
      <c r="I91" s="590"/>
      <c r="J91" s="591"/>
      <c r="K91" s="171"/>
      <c r="L91" s="581"/>
      <c r="M91" s="171"/>
      <c r="N91" s="171"/>
      <c r="O91" s="581"/>
      <c r="P91" s="391"/>
      <c r="Q91" s="582"/>
      <c r="R91" s="583"/>
    </row>
    <row r="92" spans="1:18" ht="63">
      <c r="A92" s="631" t="s">
        <v>104</v>
      </c>
      <c r="B92" s="399" t="s">
        <v>181</v>
      </c>
      <c r="C92" s="595" t="s">
        <v>280</v>
      </c>
      <c r="D92" s="339">
        <v>0</v>
      </c>
      <c r="E92" s="210">
        <v>861615</v>
      </c>
      <c r="F92" s="210">
        <v>0</v>
      </c>
      <c r="G92" s="210">
        <v>0</v>
      </c>
      <c r="H92" s="210">
        <v>0</v>
      </c>
      <c r="I92" s="204">
        <f t="shared" ref="I92:I94" si="22">SUM(E92:G92)</f>
        <v>861615</v>
      </c>
      <c r="J92" s="205">
        <f>I92+D92</f>
        <v>861615</v>
      </c>
      <c r="K92" s="171"/>
      <c r="L92" s="581"/>
      <c r="M92" s="171"/>
      <c r="N92" s="171"/>
      <c r="O92" s="581"/>
      <c r="P92" s="391"/>
      <c r="Q92" s="582"/>
      <c r="R92" s="583"/>
    </row>
    <row r="93" spans="1:18" ht="94.5">
      <c r="A93" s="631"/>
      <c r="B93" s="399" t="s">
        <v>206</v>
      </c>
      <c r="C93" s="595" t="s">
        <v>281</v>
      </c>
      <c r="D93" s="339">
        <v>0</v>
      </c>
      <c r="E93" s="210">
        <v>262717</v>
      </c>
      <c r="F93" s="210">
        <v>0</v>
      </c>
      <c r="G93" s="210">
        <v>0</v>
      </c>
      <c r="H93" s="210">
        <v>0</v>
      </c>
      <c r="I93" s="204">
        <f t="shared" si="22"/>
        <v>262717</v>
      </c>
      <c r="J93" s="205">
        <f>I93+D93</f>
        <v>262717</v>
      </c>
      <c r="K93" s="171"/>
      <c r="L93" s="581"/>
      <c r="M93" s="171"/>
      <c r="N93" s="171"/>
      <c r="O93" s="581"/>
      <c r="P93" s="391"/>
      <c r="Q93" s="582"/>
      <c r="R93" s="583"/>
    </row>
    <row r="94" spans="1:18" ht="78.75">
      <c r="A94" s="631"/>
      <c r="B94" s="399" t="s">
        <v>306</v>
      </c>
      <c r="C94" s="595" t="s">
        <v>282</v>
      </c>
      <c r="D94" s="340">
        <f>D92-D93</f>
        <v>0</v>
      </c>
      <c r="E94" s="341">
        <f>E92-E93</f>
        <v>598898</v>
      </c>
      <c r="F94" s="341">
        <f t="shared" ref="F94:H94" si="23">F92-F93</f>
        <v>0</v>
      </c>
      <c r="G94" s="341">
        <f t="shared" si="23"/>
        <v>0</v>
      </c>
      <c r="H94" s="341">
        <f t="shared" si="23"/>
        <v>0</v>
      </c>
      <c r="I94" s="204">
        <f t="shared" si="22"/>
        <v>598898</v>
      </c>
      <c r="J94" s="205">
        <f>I94+D94</f>
        <v>598898</v>
      </c>
      <c r="K94" s="171"/>
      <c r="L94" s="581"/>
      <c r="M94" s="171"/>
      <c r="N94" s="171"/>
      <c r="O94" s="581"/>
      <c r="P94" s="391"/>
      <c r="Q94" s="582"/>
      <c r="R94" s="583"/>
    </row>
    <row r="95" spans="1:18">
      <c r="A95" s="211"/>
      <c r="B95" s="403"/>
      <c r="C95" s="207"/>
      <c r="D95" s="207"/>
      <c r="E95" s="590"/>
      <c r="F95" s="207"/>
      <c r="G95" s="207"/>
      <c r="H95" s="590"/>
      <c r="I95" s="590"/>
      <c r="J95" s="591"/>
      <c r="K95" s="171"/>
      <c r="L95" s="581"/>
      <c r="M95" s="171"/>
      <c r="N95" s="171"/>
      <c r="O95" s="581"/>
      <c r="P95" s="391"/>
      <c r="Q95" s="582"/>
      <c r="R95" s="583"/>
    </row>
    <row r="96" spans="1:18" ht="63">
      <c r="A96" s="211" t="s">
        <v>105</v>
      </c>
      <c r="B96" s="399" t="s">
        <v>183</v>
      </c>
      <c r="C96" s="595" t="s">
        <v>283</v>
      </c>
      <c r="D96" s="339">
        <v>0</v>
      </c>
      <c r="E96" s="210">
        <v>861615</v>
      </c>
      <c r="F96" s="210">
        <v>0</v>
      </c>
      <c r="G96" s="210">
        <v>0</v>
      </c>
      <c r="H96" s="210">
        <v>0</v>
      </c>
      <c r="I96" s="204">
        <f>SUM(E96:G96)</f>
        <v>861615</v>
      </c>
      <c r="J96" s="205">
        <f>I96+D96</f>
        <v>861615</v>
      </c>
      <c r="K96" s="171"/>
      <c r="L96" s="581"/>
      <c r="M96" s="171"/>
      <c r="N96" s="171"/>
      <c r="O96" s="581"/>
      <c r="P96" s="391"/>
      <c r="Q96" s="582"/>
      <c r="R96" s="583"/>
    </row>
    <row r="97" spans="1:18">
      <c r="A97" s="211"/>
      <c r="B97" s="403"/>
      <c r="C97" s="207"/>
      <c r="D97" s="594"/>
      <c r="E97" s="590"/>
      <c r="F97" s="207"/>
      <c r="G97" s="207"/>
      <c r="H97" s="590"/>
      <c r="I97" s="590"/>
      <c r="J97" s="591"/>
      <c r="K97" s="171"/>
      <c r="L97" s="581"/>
      <c r="M97" s="171"/>
      <c r="N97" s="171"/>
      <c r="O97" s="581"/>
      <c r="P97" s="391"/>
      <c r="Q97" s="582"/>
      <c r="R97" s="583"/>
    </row>
    <row r="98" spans="1:18" ht="78.75">
      <c r="A98" s="507" t="s">
        <v>151</v>
      </c>
      <c r="B98" s="399" t="s">
        <v>184</v>
      </c>
      <c r="C98" s="595" t="s">
        <v>284</v>
      </c>
      <c r="D98" s="339">
        <v>0</v>
      </c>
      <c r="E98" s="210">
        <v>2423342</v>
      </c>
      <c r="F98" s="210">
        <v>0</v>
      </c>
      <c r="G98" s="210">
        <v>0</v>
      </c>
      <c r="H98" s="210">
        <v>0</v>
      </c>
      <c r="I98" s="204">
        <f>SUM(E98:G98)</f>
        <v>2423342</v>
      </c>
      <c r="J98" s="205">
        <f>I98+D98</f>
        <v>2423342</v>
      </c>
      <c r="K98" s="171"/>
      <c r="L98" s="581"/>
      <c r="M98" s="171"/>
      <c r="N98" s="171"/>
      <c r="O98" s="581"/>
      <c r="P98" s="391"/>
      <c r="Q98" s="582"/>
      <c r="R98" s="583"/>
    </row>
    <row r="99" spans="1:18" ht="16.5" customHeight="1">
      <c r="A99" s="596"/>
      <c r="B99" s="597"/>
      <c r="C99" s="598"/>
      <c r="D99" s="598"/>
      <c r="E99" s="599"/>
      <c r="F99" s="598"/>
      <c r="G99" s="598"/>
      <c r="H99" s="599"/>
      <c r="I99" s="599"/>
      <c r="J99" s="600"/>
      <c r="K99" s="171"/>
      <c r="L99" s="581"/>
      <c r="M99" s="171"/>
      <c r="N99" s="171"/>
      <c r="O99" s="581"/>
      <c r="P99" s="391"/>
      <c r="Q99" s="582"/>
      <c r="R99" s="583"/>
    </row>
    <row r="100" spans="1:18" ht="47.25">
      <c r="A100" s="631" t="s">
        <v>152</v>
      </c>
      <c r="B100" s="399" t="s">
        <v>186</v>
      </c>
      <c r="C100" s="197" t="s">
        <v>185</v>
      </c>
      <c r="D100" s="204">
        <f t="shared" ref="D100:I100" si="24">D63-D92</f>
        <v>0</v>
      </c>
      <c r="E100" s="204">
        <f t="shared" si="24"/>
        <v>0</v>
      </c>
      <c r="F100" s="204">
        <f t="shared" si="24"/>
        <v>0</v>
      </c>
      <c r="G100" s="204">
        <f t="shared" si="24"/>
        <v>0</v>
      </c>
      <c r="H100" s="204">
        <f t="shared" si="24"/>
        <v>0</v>
      </c>
      <c r="I100" s="204">
        <f t="shared" si="24"/>
        <v>0</v>
      </c>
      <c r="J100" s="205">
        <f>I100+D100</f>
        <v>0</v>
      </c>
      <c r="K100" s="171"/>
      <c r="L100" s="581"/>
      <c r="M100" s="171"/>
      <c r="N100" s="171"/>
      <c r="O100" s="581"/>
      <c r="P100" s="391"/>
      <c r="Q100" s="582"/>
      <c r="R100" s="583"/>
    </row>
    <row r="101" spans="1:18" ht="25.5" customHeight="1">
      <c r="A101" s="631"/>
      <c r="B101" s="399" t="s">
        <v>134</v>
      </c>
      <c r="C101" s="212"/>
      <c r="D101" s="204">
        <f t="shared" ref="D101:H102" si="25">D64-D93</f>
        <v>0</v>
      </c>
      <c r="E101" s="204">
        <f t="shared" si="25"/>
        <v>0</v>
      </c>
      <c r="F101" s="204">
        <f t="shared" si="25"/>
        <v>0</v>
      </c>
      <c r="G101" s="204">
        <f t="shared" si="25"/>
        <v>0</v>
      </c>
      <c r="H101" s="204">
        <f t="shared" si="25"/>
        <v>0</v>
      </c>
      <c r="I101" s="204">
        <f t="shared" ref="I101:I102" si="26">SUM(E101:H101)</f>
        <v>0</v>
      </c>
      <c r="J101" s="205">
        <f t="shared" ref="J101:J102" si="27">I101+D101</f>
        <v>0</v>
      </c>
      <c r="K101" s="171"/>
      <c r="L101" s="581"/>
      <c r="M101" s="171"/>
      <c r="N101" s="171"/>
      <c r="O101" s="581"/>
      <c r="P101" s="391"/>
      <c r="Q101" s="582"/>
      <c r="R101" s="583"/>
    </row>
    <row r="102" spans="1:18" ht="25.5" customHeight="1" thickBot="1">
      <c r="A102" s="648"/>
      <c r="B102" s="404" t="s">
        <v>133</v>
      </c>
      <c r="C102" s="601"/>
      <c r="D102" s="213">
        <f t="shared" si="25"/>
        <v>0</v>
      </c>
      <c r="E102" s="213">
        <f t="shared" si="25"/>
        <v>0</v>
      </c>
      <c r="F102" s="213">
        <f t="shared" si="25"/>
        <v>0</v>
      </c>
      <c r="G102" s="213">
        <f t="shared" si="25"/>
        <v>0</v>
      </c>
      <c r="H102" s="213">
        <f t="shared" si="25"/>
        <v>0</v>
      </c>
      <c r="I102" s="213">
        <f t="shared" si="26"/>
        <v>0</v>
      </c>
      <c r="J102" s="214">
        <f t="shared" si="27"/>
        <v>0</v>
      </c>
      <c r="K102" s="171"/>
      <c r="L102" s="581"/>
      <c r="M102" s="171"/>
      <c r="N102" s="171"/>
      <c r="O102" s="581"/>
      <c r="P102" s="391"/>
      <c r="Q102" s="582"/>
      <c r="R102" s="583"/>
    </row>
    <row r="103" spans="1:18" ht="16.5" thickTop="1">
      <c r="A103" s="405"/>
      <c r="B103" s="172"/>
      <c r="C103" s="171"/>
      <c r="D103" s="171"/>
      <c r="E103" s="581"/>
      <c r="F103" s="171"/>
      <c r="G103" s="171"/>
      <c r="H103" s="581"/>
      <c r="I103" s="581"/>
      <c r="J103" s="171"/>
      <c r="K103" s="171"/>
      <c r="L103" s="581"/>
      <c r="M103" s="171"/>
      <c r="N103" s="171"/>
      <c r="O103" s="581"/>
      <c r="P103" s="391"/>
      <c r="Q103" s="582"/>
      <c r="R103" s="583"/>
    </row>
    <row r="104" spans="1:18" ht="26.25" thickBot="1">
      <c r="A104" s="626" t="s">
        <v>459</v>
      </c>
      <c r="B104" s="602"/>
      <c r="C104" s="603"/>
      <c r="D104" s="603"/>
      <c r="E104" s="604"/>
      <c r="F104" s="603"/>
      <c r="G104" s="603"/>
      <c r="H104" s="605"/>
      <c r="I104" s="605"/>
      <c r="J104" s="606"/>
      <c r="K104" s="171"/>
      <c r="L104" s="581"/>
      <c r="M104" s="171"/>
      <c r="N104" s="171"/>
      <c r="O104" s="581"/>
      <c r="P104" s="391"/>
      <c r="Q104" s="582"/>
      <c r="R104" s="583"/>
    </row>
    <row r="105" spans="1:18" ht="32.25" thickTop="1">
      <c r="A105" s="406" t="s">
        <v>0</v>
      </c>
      <c r="B105" s="624" t="s">
        <v>234</v>
      </c>
      <c r="C105" s="638" t="s">
        <v>395</v>
      </c>
      <c r="D105" s="639"/>
      <c r="E105" s="640" t="s">
        <v>394</v>
      </c>
      <c r="F105" s="640"/>
      <c r="G105" s="640"/>
      <c r="H105" s="640"/>
      <c r="I105" s="640"/>
      <c r="J105" s="407" t="s">
        <v>150</v>
      </c>
      <c r="K105" s="171"/>
      <c r="L105" s="581"/>
      <c r="M105" s="171"/>
      <c r="N105" s="171"/>
      <c r="O105" s="581"/>
      <c r="P105" s="391"/>
      <c r="Q105" s="582"/>
      <c r="R105" s="583"/>
    </row>
    <row r="106" spans="1:18" ht="61.5" hidden="1" customHeight="1">
      <c r="A106" s="629" t="s">
        <v>3</v>
      </c>
      <c r="B106" s="350" t="s">
        <v>296</v>
      </c>
      <c r="C106" s="607"/>
      <c r="D106" s="408">
        <f>SUM(C107:C112)</f>
        <v>0</v>
      </c>
      <c r="E106" s="608"/>
      <c r="F106" s="609"/>
      <c r="G106" s="609"/>
      <c r="H106" s="409"/>
      <c r="I106" s="410"/>
      <c r="J106" s="221">
        <v>0</v>
      </c>
      <c r="K106" s="171"/>
      <c r="L106" s="581"/>
      <c r="M106" s="171"/>
      <c r="N106" s="171"/>
      <c r="O106" s="581"/>
      <c r="P106" s="391"/>
      <c r="Q106" s="582"/>
      <c r="R106" s="583"/>
    </row>
    <row r="107" spans="1:18" ht="45.75" hidden="1" customHeight="1">
      <c r="A107" s="629"/>
      <c r="B107" s="322" t="s">
        <v>257</v>
      </c>
      <c r="C107" s="610"/>
      <c r="D107" s="607"/>
      <c r="E107" s="611"/>
      <c r="F107" s="612"/>
      <c r="G107" s="613"/>
      <c r="H107" s="614"/>
      <c r="I107" s="614"/>
      <c r="J107" s="215"/>
      <c r="K107" s="171"/>
      <c r="L107" s="581"/>
      <c r="M107" s="171"/>
      <c r="N107" s="171"/>
      <c r="O107" s="581"/>
      <c r="P107" s="391"/>
      <c r="Q107" s="582"/>
      <c r="R107" s="583"/>
    </row>
    <row r="108" spans="1:18" ht="49.5" hidden="1" customHeight="1">
      <c r="A108" s="629"/>
      <c r="B108" s="322" t="s">
        <v>258</v>
      </c>
      <c r="C108" s="610"/>
      <c r="D108" s="607"/>
      <c r="E108" s="611"/>
      <c r="F108" s="612"/>
      <c r="G108" s="613"/>
      <c r="H108" s="614"/>
      <c r="I108" s="614"/>
      <c r="J108" s="215"/>
      <c r="K108" s="171"/>
      <c r="L108" s="581"/>
      <c r="M108" s="171"/>
      <c r="N108" s="171"/>
      <c r="O108" s="581"/>
      <c r="P108" s="391"/>
      <c r="Q108" s="582"/>
      <c r="R108" s="583"/>
    </row>
    <row r="109" spans="1:18" ht="47.25" hidden="1">
      <c r="A109" s="629"/>
      <c r="B109" s="322" t="s">
        <v>259</v>
      </c>
      <c r="C109" s="610"/>
      <c r="D109" s="607"/>
      <c r="E109" s="611"/>
      <c r="F109" s="612"/>
      <c r="G109" s="613"/>
      <c r="H109" s="614"/>
      <c r="I109" s="614"/>
      <c r="J109" s="215"/>
      <c r="K109" s="171"/>
      <c r="L109" s="581"/>
      <c r="M109" s="171"/>
      <c r="N109" s="171"/>
      <c r="O109" s="581"/>
      <c r="P109" s="391"/>
      <c r="Q109" s="582"/>
      <c r="R109" s="583"/>
    </row>
    <row r="110" spans="1:18" ht="47.25" hidden="1">
      <c r="A110" s="629"/>
      <c r="B110" s="322" t="s">
        <v>260</v>
      </c>
      <c r="C110" s="610"/>
      <c r="D110" s="607"/>
      <c r="E110" s="611"/>
      <c r="F110" s="612"/>
      <c r="G110" s="613"/>
      <c r="H110" s="614"/>
      <c r="I110" s="614"/>
      <c r="J110" s="215"/>
      <c r="K110" s="171"/>
      <c r="L110" s="581"/>
      <c r="M110" s="171"/>
      <c r="N110" s="171"/>
      <c r="O110" s="581"/>
      <c r="P110" s="391"/>
      <c r="Q110" s="582"/>
      <c r="R110" s="583"/>
    </row>
    <row r="111" spans="1:18" ht="31.5" hidden="1">
      <c r="A111" s="629"/>
      <c r="B111" s="322" t="s">
        <v>261</v>
      </c>
      <c r="C111" s="610"/>
      <c r="D111" s="607"/>
      <c r="E111" s="611"/>
      <c r="F111" s="612"/>
      <c r="G111" s="613"/>
      <c r="H111" s="614"/>
      <c r="I111" s="614"/>
      <c r="J111" s="215"/>
      <c r="K111" s="171"/>
      <c r="L111" s="581"/>
      <c r="M111" s="171"/>
      <c r="N111" s="171"/>
      <c r="O111" s="581"/>
      <c r="P111" s="391"/>
      <c r="Q111" s="582"/>
      <c r="R111" s="583"/>
    </row>
    <row r="112" spans="1:18" ht="47.25" hidden="1">
      <c r="A112" s="629"/>
      <c r="B112" s="322" t="s">
        <v>262</v>
      </c>
      <c r="C112" s="610"/>
      <c r="D112" s="607"/>
      <c r="E112" s="615"/>
      <c r="F112" s="616"/>
      <c r="G112" s="617"/>
      <c r="H112" s="618"/>
      <c r="I112" s="618"/>
      <c r="J112" s="216"/>
      <c r="K112" s="171"/>
      <c r="L112" s="581"/>
      <c r="M112" s="171"/>
      <c r="N112" s="171"/>
      <c r="O112" s="581"/>
      <c r="P112" s="391"/>
      <c r="Q112" s="582"/>
      <c r="R112" s="583"/>
    </row>
    <row r="113" spans="1:18">
      <c r="A113" s="641" t="s">
        <v>396</v>
      </c>
      <c r="B113" s="642"/>
      <c r="C113" s="642"/>
      <c r="D113" s="642"/>
      <c r="E113" s="642"/>
      <c r="F113" s="642"/>
      <c r="G113" s="642"/>
      <c r="H113" s="642"/>
      <c r="I113" s="642"/>
      <c r="J113" s="643"/>
      <c r="K113" s="171"/>
      <c r="L113" s="581"/>
      <c r="M113" s="171"/>
      <c r="N113" s="171"/>
      <c r="O113" s="581"/>
      <c r="P113" s="391"/>
      <c r="Q113" s="582"/>
      <c r="R113" s="583"/>
    </row>
    <row r="114" spans="1:18" s="563" customFormat="1" ht="69.75" customHeight="1">
      <c r="A114" s="619"/>
      <c r="B114" s="411" t="s">
        <v>1</v>
      </c>
      <c r="C114" s="217" t="s">
        <v>173</v>
      </c>
      <c r="D114" s="218" t="s">
        <v>189</v>
      </c>
      <c r="E114" s="503" t="s">
        <v>397</v>
      </c>
      <c r="F114" s="503" t="s">
        <v>397</v>
      </c>
      <c r="G114" s="503" t="s">
        <v>397</v>
      </c>
      <c r="H114" s="503" t="s">
        <v>397</v>
      </c>
      <c r="I114" s="219" t="s">
        <v>398</v>
      </c>
      <c r="J114" s="504" t="s">
        <v>399</v>
      </c>
      <c r="K114" s="171"/>
      <c r="L114" s="581"/>
      <c r="M114" s="171"/>
      <c r="N114" s="171"/>
      <c r="O114" s="581"/>
      <c r="P114" s="585"/>
      <c r="Q114" s="586"/>
      <c r="R114" s="587"/>
    </row>
    <row r="115" spans="1:18" s="563" customFormat="1" ht="25.5" customHeight="1">
      <c r="A115" s="629" t="s">
        <v>248</v>
      </c>
      <c r="B115" s="632" t="s">
        <v>237</v>
      </c>
      <c r="C115" s="632"/>
      <c r="D115" s="220">
        <f>D116+D119</f>
        <v>0</v>
      </c>
      <c r="E115" s="220">
        <f t="shared" ref="E115:H115" si="28">E116+E119</f>
        <v>0</v>
      </c>
      <c r="F115" s="220">
        <f t="shared" si="28"/>
        <v>943855</v>
      </c>
      <c r="G115" s="220">
        <f t="shared" si="28"/>
        <v>0</v>
      </c>
      <c r="H115" s="220">
        <f t="shared" si="28"/>
        <v>0</v>
      </c>
      <c r="I115" s="220">
        <f>SUM(E115:H115)</f>
        <v>943855</v>
      </c>
      <c r="J115" s="221">
        <f>I115+D115</f>
        <v>943855</v>
      </c>
      <c r="K115" s="171"/>
      <c r="L115" s="581"/>
      <c r="M115" s="171"/>
      <c r="N115" s="171"/>
      <c r="O115" s="581"/>
      <c r="P115" s="585"/>
      <c r="Q115" s="586"/>
      <c r="R115" s="587"/>
    </row>
    <row r="116" spans="1:18" s="563" customFormat="1" ht="25.5" customHeight="1">
      <c r="A116" s="629"/>
      <c r="B116" s="322" t="s">
        <v>423</v>
      </c>
      <c r="C116" s="526"/>
      <c r="D116" s="222">
        <v>0</v>
      </c>
      <c r="E116" s="223">
        <v>0</v>
      </c>
      <c r="F116" s="223">
        <v>886000</v>
      </c>
      <c r="G116" s="223">
        <v>0</v>
      </c>
      <c r="H116" s="223">
        <v>0</v>
      </c>
      <c r="I116" s="220">
        <f t="shared" ref="I116:I118" si="29">SUM(E116:H116)</f>
        <v>886000</v>
      </c>
      <c r="J116" s="221">
        <f>I116+D116</f>
        <v>886000</v>
      </c>
      <c r="K116" s="171"/>
      <c r="L116" s="581"/>
      <c r="M116" s="171"/>
      <c r="N116" s="171"/>
      <c r="O116" s="581"/>
      <c r="P116" s="585"/>
      <c r="Q116" s="586"/>
      <c r="R116" s="587"/>
    </row>
    <row r="117" spans="1:18" s="563" customFormat="1" ht="67.5" customHeight="1">
      <c r="A117" s="629"/>
      <c r="B117" s="322" t="s">
        <v>263</v>
      </c>
      <c r="C117" s="503" t="s">
        <v>422</v>
      </c>
      <c r="D117" s="222">
        <v>0</v>
      </c>
      <c r="E117" s="223">
        <v>0</v>
      </c>
      <c r="F117" s="223">
        <v>367000</v>
      </c>
      <c r="G117" s="223">
        <v>0</v>
      </c>
      <c r="H117" s="223">
        <v>0</v>
      </c>
      <c r="I117" s="220">
        <f t="shared" si="29"/>
        <v>367000</v>
      </c>
      <c r="J117" s="221">
        <f>I117+D117</f>
        <v>367000</v>
      </c>
      <c r="K117" s="171"/>
      <c r="L117" s="581"/>
      <c r="M117" s="171"/>
      <c r="N117" s="171"/>
      <c r="O117" s="581"/>
      <c r="P117" s="585"/>
      <c r="Q117" s="586"/>
      <c r="R117" s="587"/>
    </row>
    <row r="118" spans="1:18" s="563" customFormat="1" ht="72.75" customHeight="1">
      <c r="A118" s="629"/>
      <c r="B118" s="322" t="s">
        <v>434</v>
      </c>
      <c r="C118" s="503" t="s">
        <v>428</v>
      </c>
      <c r="D118" s="220">
        <f>D116-D117</f>
        <v>0</v>
      </c>
      <c r="E118" s="231">
        <f t="shared" ref="E118:H118" si="30">E116-E117</f>
        <v>0</v>
      </c>
      <c r="F118" s="231">
        <f t="shared" si="30"/>
        <v>519000</v>
      </c>
      <c r="G118" s="231">
        <f t="shared" si="30"/>
        <v>0</v>
      </c>
      <c r="H118" s="231">
        <f t="shared" si="30"/>
        <v>0</v>
      </c>
      <c r="I118" s="220">
        <f t="shared" si="29"/>
        <v>519000</v>
      </c>
      <c r="J118" s="221">
        <f>I118+D118</f>
        <v>519000</v>
      </c>
      <c r="K118" s="171"/>
      <c r="L118" s="581"/>
      <c r="M118" s="171"/>
      <c r="N118" s="171"/>
      <c r="O118" s="581"/>
      <c r="P118" s="585"/>
      <c r="Q118" s="586"/>
      <c r="R118" s="587"/>
    </row>
    <row r="119" spans="1:18" s="563" customFormat="1" ht="63" customHeight="1">
      <c r="A119" s="629"/>
      <c r="B119" s="322" t="s">
        <v>425</v>
      </c>
      <c r="C119" s="526" t="s">
        <v>435</v>
      </c>
      <c r="D119" s="222">
        <v>0</v>
      </c>
      <c r="E119" s="223">
        <v>0</v>
      </c>
      <c r="F119" s="223">
        <v>57855</v>
      </c>
      <c r="G119" s="223">
        <v>0</v>
      </c>
      <c r="H119" s="223">
        <v>0</v>
      </c>
      <c r="I119" s="220">
        <f>SUM(E119:H119)</f>
        <v>57855</v>
      </c>
      <c r="J119" s="221">
        <f>I119+D119</f>
        <v>57855</v>
      </c>
      <c r="K119" s="171"/>
      <c r="L119" s="581"/>
      <c r="M119" s="171"/>
      <c r="N119" s="171"/>
      <c r="O119" s="581"/>
      <c r="P119" s="585"/>
      <c r="Q119" s="586"/>
      <c r="R119" s="587"/>
    </row>
    <row r="120" spans="1:18" s="563" customFormat="1" ht="25.5" customHeight="1">
      <c r="A120" s="506" t="s">
        <v>246</v>
      </c>
      <c r="B120" s="350" t="s">
        <v>178</v>
      </c>
      <c r="C120" s="526" t="s">
        <v>99</v>
      </c>
      <c r="D120" s="220"/>
      <c r="E120" s="231"/>
      <c r="F120" s="231"/>
      <c r="G120" s="231"/>
      <c r="H120" s="231"/>
      <c r="I120" s="220"/>
      <c r="J120" s="528">
        <v>0</v>
      </c>
      <c r="K120" s="171"/>
      <c r="L120" s="581"/>
      <c r="M120" s="171"/>
      <c r="N120" s="171"/>
      <c r="O120" s="581"/>
      <c r="P120" s="585"/>
      <c r="Q120" s="586"/>
      <c r="R120" s="587"/>
    </row>
    <row r="121" spans="1:18" ht="43.5" customHeight="1">
      <c r="A121" s="506" t="s">
        <v>245</v>
      </c>
      <c r="B121" s="508" t="s">
        <v>308</v>
      </c>
      <c r="C121" s="526" t="s">
        <v>307</v>
      </c>
      <c r="D121" s="220"/>
      <c r="E121" s="231"/>
      <c r="F121" s="231"/>
      <c r="G121" s="231"/>
      <c r="H121" s="231"/>
      <c r="I121" s="220"/>
      <c r="J121" s="221">
        <f>I121+D121</f>
        <v>0</v>
      </c>
      <c r="K121" s="171"/>
      <c r="L121" s="581"/>
      <c r="M121" s="171"/>
      <c r="N121" s="171"/>
      <c r="O121" s="581"/>
      <c r="P121" s="391"/>
      <c r="Q121" s="582"/>
      <c r="R121" s="583"/>
    </row>
    <row r="122" spans="1:18">
      <c r="A122" s="620"/>
      <c r="B122" s="621"/>
      <c r="C122" s="228"/>
      <c r="D122" s="228"/>
      <c r="E122" s="227"/>
      <c r="F122" s="228"/>
      <c r="G122" s="228"/>
      <c r="H122" s="227"/>
      <c r="I122" s="227"/>
      <c r="J122" s="229"/>
      <c r="K122" s="171"/>
      <c r="L122" s="581"/>
      <c r="M122" s="171"/>
      <c r="N122" s="171"/>
      <c r="O122" s="581"/>
      <c r="P122" s="391"/>
      <c r="Q122" s="582"/>
      <c r="R122" s="583"/>
    </row>
    <row r="123" spans="1:18" ht="25.5" customHeight="1">
      <c r="A123" s="629" t="s">
        <v>6</v>
      </c>
      <c r="B123" s="632" t="s">
        <v>148</v>
      </c>
      <c r="C123" s="632"/>
      <c r="D123" s="632"/>
      <c r="E123" s="632"/>
      <c r="F123" s="632"/>
      <c r="G123" s="632"/>
      <c r="H123" s="632"/>
      <c r="I123" s="632"/>
      <c r="J123" s="224">
        <f>SUM(J124:J125)</f>
        <v>78960</v>
      </c>
      <c r="K123" s="171"/>
      <c r="L123" s="581"/>
      <c r="M123" s="171"/>
      <c r="N123" s="171"/>
      <c r="O123" s="581"/>
      <c r="P123" s="391"/>
      <c r="Q123" s="582"/>
      <c r="R123" s="583"/>
    </row>
    <row r="124" spans="1:18" ht="26.25" customHeight="1">
      <c r="A124" s="629"/>
      <c r="B124" s="508" t="s">
        <v>249</v>
      </c>
      <c r="C124" s="527" t="s">
        <v>441</v>
      </c>
      <c r="D124" s="633"/>
      <c r="E124" s="633"/>
      <c r="F124" s="633"/>
      <c r="G124" s="633"/>
      <c r="H124" s="633"/>
      <c r="I124" s="633"/>
      <c r="J124" s="225">
        <f>IF(J106-J115-J121&gt;0,J106-1116-J121,0)</f>
        <v>0</v>
      </c>
      <c r="K124" s="171"/>
      <c r="L124" s="581"/>
      <c r="M124" s="171"/>
      <c r="N124" s="171"/>
      <c r="O124" s="581"/>
      <c r="P124" s="391"/>
      <c r="Q124" s="582"/>
      <c r="R124" s="583"/>
    </row>
    <row r="125" spans="1:18" ht="63" customHeight="1">
      <c r="A125" s="629"/>
      <c r="B125" s="508" t="s">
        <v>442</v>
      </c>
      <c r="C125" s="503" t="s">
        <v>456</v>
      </c>
      <c r="D125" s="222">
        <v>0</v>
      </c>
      <c r="E125" s="223">
        <v>0</v>
      </c>
      <c r="F125" s="223">
        <v>78960</v>
      </c>
      <c r="G125" s="223">
        <v>0</v>
      </c>
      <c r="H125" s="223">
        <v>0</v>
      </c>
      <c r="I125" s="220">
        <f>SUM(E125:H125)</f>
        <v>78960</v>
      </c>
      <c r="J125" s="221">
        <f>I125+D125</f>
        <v>78960</v>
      </c>
      <c r="K125" s="171"/>
      <c r="L125" s="581"/>
      <c r="M125" s="171"/>
      <c r="N125" s="171"/>
      <c r="O125" s="581"/>
      <c r="P125" s="391"/>
      <c r="Q125" s="582"/>
      <c r="R125" s="583"/>
    </row>
    <row r="126" spans="1:18">
      <c r="A126" s="620"/>
      <c r="B126" s="621"/>
      <c r="C126" s="228"/>
      <c r="D126" s="228"/>
      <c r="E126" s="227"/>
      <c r="F126" s="228"/>
      <c r="G126" s="228"/>
      <c r="H126" s="227"/>
      <c r="I126" s="227"/>
      <c r="J126" s="229"/>
      <c r="K126" s="551"/>
      <c r="L126" s="170"/>
      <c r="M126" s="551"/>
      <c r="N126" s="551"/>
      <c r="O126" s="548"/>
      <c r="P126" s="391"/>
      <c r="Q126" s="582"/>
      <c r="R126" s="583"/>
    </row>
    <row r="127" spans="1:18" ht="45.75" customHeight="1">
      <c r="A127" s="506" t="s">
        <v>7</v>
      </c>
      <c r="B127" s="508" t="s">
        <v>444</v>
      </c>
      <c r="C127" s="527" t="s">
        <v>443</v>
      </c>
      <c r="D127" s="633"/>
      <c r="E127" s="633"/>
      <c r="F127" s="633"/>
      <c r="G127" s="633"/>
      <c r="H127" s="633"/>
      <c r="I127" s="633"/>
      <c r="J127" s="225">
        <v>0</v>
      </c>
      <c r="K127" s="551"/>
      <c r="L127" s="554"/>
      <c r="M127" s="551"/>
      <c r="N127" s="551"/>
      <c r="O127" s="622"/>
      <c r="P127" s="391"/>
      <c r="Q127" s="391"/>
    </row>
    <row r="128" spans="1:18" ht="15" customHeight="1">
      <c r="A128" s="620"/>
      <c r="B128" s="621"/>
      <c r="C128" s="228"/>
      <c r="D128" s="228"/>
      <c r="E128" s="227"/>
      <c r="F128" s="228"/>
      <c r="G128" s="228"/>
      <c r="H128" s="227"/>
      <c r="I128" s="227"/>
      <c r="J128" s="229"/>
      <c r="K128" s="551"/>
      <c r="L128" s="554"/>
      <c r="M128" s="551"/>
      <c r="N128" s="551"/>
      <c r="O128" s="622"/>
      <c r="P128" s="391"/>
      <c r="Q128" s="391"/>
    </row>
    <row r="129" spans="1:17" ht="86.25" customHeight="1">
      <c r="A129" s="506" t="s">
        <v>101</v>
      </c>
      <c r="B129" s="230" t="s">
        <v>353</v>
      </c>
      <c r="C129" s="503" t="s">
        <v>264</v>
      </c>
      <c r="D129" s="222">
        <v>0</v>
      </c>
      <c r="E129" s="223">
        <v>0</v>
      </c>
      <c r="F129" s="223">
        <v>1084024</v>
      </c>
      <c r="G129" s="223">
        <v>0</v>
      </c>
      <c r="H129" s="223">
        <v>0</v>
      </c>
      <c r="I129" s="220">
        <f>SUM(E129:H129)</f>
        <v>1084024</v>
      </c>
      <c r="J129" s="221">
        <f t="shared" ref="J129" si="31">I129+D129</f>
        <v>1084024</v>
      </c>
      <c r="K129" s="551"/>
      <c r="L129" s="554"/>
      <c r="M129" s="551"/>
      <c r="N129" s="551"/>
      <c r="O129" s="622"/>
      <c r="P129" s="391"/>
      <c r="Q129" s="391"/>
    </row>
    <row r="130" spans="1:17" ht="24.75" customHeight="1">
      <c r="A130" s="620"/>
      <c r="B130" s="621"/>
      <c r="C130" s="228"/>
      <c r="D130" s="226"/>
      <c r="E130" s="227"/>
      <c r="F130" s="188"/>
      <c r="G130" s="228"/>
      <c r="H130" s="227"/>
      <c r="I130" s="227"/>
      <c r="J130" s="229"/>
      <c r="K130" s="551"/>
      <c r="L130" s="170"/>
      <c r="M130" s="551"/>
      <c r="N130" s="551"/>
      <c r="O130" s="622"/>
      <c r="P130" s="391"/>
      <c r="Q130" s="391"/>
    </row>
    <row r="131" spans="1:17" ht="96.75" customHeight="1">
      <c r="A131" s="634" t="s">
        <v>9</v>
      </c>
      <c r="B131" s="230" t="s">
        <v>174</v>
      </c>
      <c r="C131" s="503" t="s">
        <v>402</v>
      </c>
      <c r="D131" s="222">
        <v>0</v>
      </c>
      <c r="E131" s="223">
        <v>0</v>
      </c>
      <c r="F131" s="223">
        <v>78960</v>
      </c>
      <c r="G131" s="223">
        <v>0</v>
      </c>
      <c r="H131" s="223">
        <v>0</v>
      </c>
      <c r="I131" s="220">
        <f t="shared" ref="I131:I134" si="32">SUM(E131:H131)</f>
        <v>78960</v>
      </c>
      <c r="J131" s="221">
        <f t="shared" ref="J131:J134" si="33">I131+D131</f>
        <v>78960</v>
      </c>
      <c r="K131" s="551"/>
      <c r="L131" s="170"/>
      <c r="M131" s="553"/>
      <c r="N131" s="551"/>
      <c r="O131" s="170"/>
      <c r="P131" s="391"/>
      <c r="Q131" s="391"/>
    </row>
    <row r="132" spans="1:17" ht="87" customHeight="1">
      <c r="A132" s="634"/>
      <c r="B132" s="230" t="s">
        <v>439</v>
      </c>
      <c r="C132" s="503" t="s">
        <v>265</v>
      </c>
      <c r="D132" s="222">
        <v>0</v>
      </c>
      <c r="E132" s="223">
        <v>0</v>
      </c>
      <c r="F132" s="223">
        <v>19740</v>
      </c>
      <c r="G132" s="223">
        <v>0</v>
      </c>
      <c r="H132" s="223">
        <v>0</v>
      </c>
      <c r="I132" s="220">
        <f t="shared" si="32"/>
        <v>19740</v>
      </c>
      <c r="J132" s="221">
        <f t="shared" si="33"/>
        <v>19740</v>
      </c>
      <c r="K132" s="391"/>
      <c r="L132" s="391"/>
      <c r="M132" s="391"/>
      <c r="N132" s="391"/>
      <c r="O132" s="391"/>
      <c r="P132" s="391"/>
      <c r="Q132" s="391"/>
    </row>
    <row r="133" spans="1:17" ht="110.25">
      <c r="A133" s="634"/>
      <c r="B133" s="230" t="s">
        <v>440</v>
      </c>
      <c r="C133" s="503" t="s">
        <v>403</v>
      </c>
      <c r="D133" s="222">
        <v>0</v>
      </c>
      <c r="E133" s="223">
        <v>0</v>
      </c>
      <c r="F133" s="223">
        <v>59220</v>
      </c>
      <c r="G133" s="223">
        <v>0</v>
      </c>
      <c r="H133" s="223">
        <v>0</v>
      </c>
      <c r="I133" s="220">
        <f t="shared" si="32"/>
        <v>59220</v>
      </c>
      <c r="J133" s="221">
        <f t="shared" si="33"/>
        <v>59220</v>
      </c>
      <c r="K133" s="391"/>
      <c r="L133" s="391"/>
      <c r="M133" s="391"/>
      <c r="N133" s="391"/>
      <c r="O133" s="391"/>
      <c r="P133" s="391"/>
      <c r="Q133" s="391"/>
    </row>
    <row r="134" spans="1:17">
      <c r="A134" s="634"/>
      <c r="B134" s="230" t="s">
        <v>161</v>
      </c>
      <c r="C134" s="527"/>
      <c r="D134" s="222">
        <v>0</v>
      </c>
      <c r="E134" s="222">
        <v>0</v>
      </c>
      <c r="F134" s="222">
        <v>59220</v>
      </c>
      <c r="G134" s="222">
        <v>0</v>
      </c>
      <c r="H134" s="222">
        <v>0</v>
      </c>
      <c r="I134" s="220">
        <f t="shared" si="32"/>
        <v>59220</v>
      </c>
      <c r="J134" s="221">
        <f t="shared" si="33"/>
        <v>59220</v>
      </c>
      <c r="K134" s="391"/>
      <c r="L134" s="391"/>
      <c r="M134" s="391"/>
      <c r="N134" s="391"/>
      <c r="O134" s="582"/>
      <c r="P134" s="391"/>
      <c r="Q134" s="391"/>
    </row>
    <row r="135" spans="1:17">
      <c r="A135" s="620"/>
      <c r="B135" s="621"/>
      <c r="C135" s="228"/>
      <c r="D135" s="226"/>
      <c r="E135" s="227"/>
      <c r="F135" s="228"/>
      <c r="G135" s="228"/>
      <c r="H135" s="227"/>
      <c r="I135" s="227"/>
      <c r="J135" s="229"/>
      <c r="K135" s="391"/>
      <c r="L135" s="582"/>
      <c r="M135" s="391"/>
      <c r="N135" s="391"/>
      <c r="O135" s="582"/>
      <c r="P135" s="391"/>
      <c r="Q135" s="391"/>
    </row>
    <row r="136" spans="1:17" ht="78.75" customHeight="1">
      <c r="A136" s="506" t="s">
        <v>102</v>
      </c>
      <c r="B136" s="230" t="s">
        <v>177</v>
      </c>
      <c r="C136" s="503" t="s">
        <v>266</v>
      </c>
      <c r="D136" s="222">
        <v>0</v>
      </c>
      <c r="E136" s="223">
        <v>0</v>
      </c>
      <c r="F136" s="223">
        <v>0</v>
      </c>
      <c r="G136" s="223">
        <v>0</v>
      </c>
      <c r="H136" s="223">
        <v>0</v>
      </c>
      <c r="I136" s="220">
        <f t="shared" ref="I136" si="34">SUM(E136:H136)</f>
        <v>0</v>
      </c>
      <c r="J136" s="221">
        <f t="shared" ref="J136" si="35">I136+D136</f>
        <v>0</v>
      </c>
      <c r="K136" s="391"/>
      <c r="L136" s="391"/>
      <c r="M136" s="391"/>
      <c r="N136" s="391"/>
      <c r="O136" s="391"/>
      <c r="P136" s="391"/>
      <c r="Q136" s="391"/>
    </row>
    <row r="137" spans="1:17">
      <c r="A137" s="620"/>
      <c r="B137" s="621"/>
      <c r="C137" s="228"/>
      <c r="D137" s="226"/>
      <c r="E137" s="227"/>
      <c r="F137" s="228"/>
      <c r="G137" s="228"/>
      <c r="H137" s="227"/>
      <c r="I137" s="227"/>
      <c r="J137" s="229"/>
      <c r="K137" s="391"/>
      <c r="L137" s="582"/>
      <c r="M137" s="391"/>
      <c r="N137" s="391"/>
      <c r="O137" s="391"/>
      <c r="P137" s="391"/>
      <c r="Q137" s="391"/>
    </row>
    <row r="138" spans="1:17" ht="63">
      <c r="A138" s="635" t="s">
        <v>124</v>
      </c>
      <c r="B138" s="230" t="s">
        <v>460</v>
      </c>
      <c r="C138" s="526" t="s">
        <v>269</v>
      </c>
      <c r="D138" s="222">
        <v>0</v>
      </c>
      <c r="E138" s="223">
        <v>0</v>
      </c>
      <c r="F138" s="223">
        <v>10000</v>
      </c>
      <c r="G138" s="223">
        <f t="shared" ref="G138:H138" si="36">SUM(G139:G140)</f>
        <v>0</v>
      </c>
      <c r="H138" s="223">
        <f t="shared" si="36"/>
        <v>0</v>
      </c>
      <c r="I138" s="220">
        <f t="shared" ref="I138:I140" si="37">SUM(E138:H138)</f>
        <v>10000</v>
      </c>
      <c r="J138" s="221">
        <f t="shared" ref="J138:J140" si="38">I138+D138</f>
        <v>10000</v>
      </c>
      <c r="K138" s="391"/>
      <c r="L138" s="391"/>
      <c r="M138" s="391"/>
      <c r="N138" s="391"/>
      <c r="O138" s="391"/>
      <c r="P138" s="391"/>
      <c r="Q138" s="391"/>
    </row>
    <row r="139" spans="1:17" ht="47.25">
      <c r="A139" s="636"/>
      <c r="B139" s="230" t="s">
        <v>437</v>
      </c>
      <c r="C139" s="526" t="s">
        <v>357</v>
      </c>
      <c r="D139" s="222">
        <v>0</v>
      </c>
      <c r="E139" s="223">
        <v>0</v>
      </c>
      <c r="F139" s="223">
        <v>10000</v>
      </c>
      <c r="G139" s="223">
        <v>0</v>
      </c>
      <c r="H139" s="223">
        <v>0</v>
      </c>
      <c r="I139" s="220">
        <f t="shared" si="37"/>
        <v>10000</v>
      </c>
      <c r="J139" s="221">
        <f t="shared" si="38"/>
        <v>10000</v>
      </c>
      <c r="K139" s="391"/>
      <c r="L139" s="391"/>
      <c r="M139" s="391"/>
      <c r="N139" s="391"/>
      <c r="O139" s="391"/>
      <c r="P139" s="391"/>
      <c r="Q139" s="391"/>
    </row>
    <row r="140" spans="1:17" ht="47.25">
      <c r="A140" s="637"/>
      <c r="B140" s="230" t="s">
        <v>438</v>
      </c>
      <c r="C140" s="526" t="s">
        <v>357</v>
      </c>
      <c r="D140" s="222">
        <v>0</v>
      </c>
      <c r="E140" s="223">
        <v>0</v>
      </c>
      <c r="F140" s="223">
        <v>0</v>
      </c>
      <c r="G140" s="223">
        <v>0</v>
      </c>
      <c r="H140" s="223">
        <v>0</v>
      </c>
      <c r="I140" s="220">
        <f t="shared" si="37"/>
        <v>0</v>
      </c>
      <c r="J140" s="221">
        <f t="shared" si="38"/>
        <v>0</v>
      </c>
      <c r="K140" s="391"/>
      <c r="L140" s="391"/>
      <c r="M140" s="391"/>
      <c r="N140" s="391"/>
      <c r="O140" s="391"/>
      <c r="P140" s="391"/>
      <c r="Q140" s="391"/>
    </row>
    <row r="141" spans="1:17">
      <c r="A141" s="620"/>
      <c r="B141" s="621"/>
      <c r="C141" s="228"/>
      <c r="D141" s="226"/>
      <c r="E141" s="227"/>
      <c r="F141" s="228"/>
      <c r="G141" s="228"/>
      <c r="H141" s="227"/>
      <c r="I141" s="227"/>
      <c r="J141" s="229"/>
      <c r="K141" s="391"/>
      <c r="L141" s="391"/>
      <c r="M141" s="391"/>
      <c r="N141" s="391"/>
      <c r="O141" s="391"/>
      <c r="P141" s="391"/>
      <c r="Q141" s="391"/>
    </row>
    <row r="142" spans="1:17" ht="66" customHeight="1">
      <c r="A142" s="629" t="s">
        <v>103</v>
      </c>
      <c r="B142" s="230" t="s">
        <v>178</v>
      </c>
      <c r="C142" s="503" t="s">
        <v>267</v>
      </c>
      <c r="D142" s="222">
        <v>0</v>
      </c>
      <c r="E142" s="223">
        <v>0</v>
      </c>
      <c r="F142" s="223">
        <v>57855</v>
      </c>
      <c r="G142" s="223">
        <v>0</v>
      </c>
      <c r="H142" s="223">
        <v>0</v>
      </c>
      <c r="I142" s="220">
        <f t="shared" ref="I142:I143" si="39">SUM(E142:H142)</f>
        <v>57855</v>
      </c>
      <c r="J142" s="221">
        <f t="shared" ref="J142:J143" si="40">I142+D142</f>
        <v>57855</v>
      </c>
      <c r="K142" s="391"/>
      <c r="L142" s="391"/>
      <c r="M142" s="391"/>
      <c r="N142" s="391"/>
      <c r="O142" s="391"/>
      <c r="P142" s="391"/>
      <c r="Q142" s="391"/>
    </row>
    <row r="143" spans="1:17" ht="63">
      <c r="A143" s="629"/>
      <c r="B143" s="230" t="s">
        <v>436</v>
      </c>
      <c r="C143" s="503" t="s">
        <v>268</v>
      </c>
      <c r="D143" s="222">
        <v>0</v>
      </c>
      <c r="E143" s="223">
        <v>0</v>
      </c>
      <c r="F143" s="223">
        <v>0</v>
      </c>
      <c r="G143" s="223">
        <v>0</v>
      </c>
      <c r="H143" s="223">
        <v>0</v>
      </c>
      <c r="I143" s="220">
        <f t="shared" si="39"/>
        <v>0</v>
      </c>
      <c r="J143" s="221">
        <f t="shared" si="40"/>
        <v>0</v>
      </c>
      <c r="K143" s="391"/>
      <c r="L143" s="391"/>
      <c r="M143" s="391"/>
      <c r="N143" s="391"/>
      <c r="O143" s="391"/>
      <c r="P143" s="391"/>
      <c r="Q143" s="391"/>
    </row>
    <row r="144" spans="1:17">
      <c r="A144" s="620"/>
      <c r="B144" s="621"/>
      <c r="C144" s="228"/>
      <c r="D144" s="226"/>
      <c r="E144" s="227"/>
      <c r="F144" s="228"/>
      <c r="G144" s="228"/>
      <c r="H144" s="227"/>
      <c r="I144" s="227"/>
      <c r="J144" s="229"/>
      <c r="K144" s="391"/>
      <c r="L144" s="391"/>
      <c r="M144" s="391"/>
      <c r="N144" s="391"/>
      <c r="O144" s="391"/>
      <c r="P144" s="391"/>
      <c r="Q144" s="391"/>
    </row>
    <row r="145" spans="1:10" ht="63">
      <c r="A145" s="629" t="s">
        <v>104</v>
      </c>
      <c r="B145" s="230" t="s">
        <v>181</v>
      </c>
      <c r="C145" s="503" t="s">
        <v>270</v>
      </c>
      <c r="D145" s="222">
        <v>0</v>
      </c>
      <c r="E145" s="223">
        <v>0</v>
      </c>
      <c r="F145" s="223">
        <v>888006</v>
      </c>
      <c r="G145" s="223">
        <v>0</v>
      </c>
      <c r="H145" s="223">
        <v>0</v>
      </c>
      <c r="I145" s="220">
        <f t="shared" ref="I145" si="41">SUM(E145:H145)</f>
        <v>888006</v>
      </c>
      <c r="J145" s="221">
        <f t="shared" ref="J145" si="42">I145+D145</f>
        <v>888006</v>
      </c>
    </row>
    <row r="146" spans="1:10" ht="94.5">
      <c r="A146" s="629"/>
      <c r="B146" s="230" t="s">
        <v>205</v>
      </c>
      <c r="C146" s="503" t="s">
        <v>271</v>
      </c>
      <c r="D146" s="222">
        <v>0</v>
      </c>
      <c r="E146" s="223">
        <v>0</v>
      </c>
      <c r="F146" s="223">
        <v>368295</v>
      </c>
      <c r="G146" s="223">
        <v>0</v>
      </c>
      <c r="H146" s="223">
        <v>0</v>
      </c>
      <c r="I146" s="220">
        <f>SUM(E146:H146)</f>
        <v>368295</v>
      </c>
      <c r="J146" s="221">
        <f>I146+D146</f>
        <v>368295</v>
      </c>
    </row>
    <row r="147" spans="1:10" ht="78.75">
      <c r="A147" s="629"/>
      <c r="B147" s="230" t="s">
        <v>306</v>
      </c>
      <c r="C147" s="503" t="s">
        <v>272</v>
      </c>
      <c r="D147" s="220">
        <f>D145-D146</f>
        <v>0</v>
      </c>
      <c r="E147" s="231">
        <f t="shared" ref="E147" si="43">E145-E146</f>
        <v>0</v>
      </c>
      <c r="F147" s="231">
        <f t="shared" ref="F147" si="44">F145-F146</f>
        <v>519711</v>
      </c>
      <c r="G147" s="231">
        <f t="shared" ref="G147" si="45">G145-G146</f>
        <v>0</v>
      </c>
      <c r="H147" s="231">
        <f t="shared" ref="H147" si="46">H145-H146</f>
        <v>0</v>
      </c>
      <c r="I147" s="220">
        <f>SUM(E147:H147)</f>
        <v>519711</v>
      </c>
      <c r="J147" s="221">
        <f>I147+D147</f>
        <v>519711</v>
      </c>
    </row>
    <row r="148" spans="1:10">
      <c r="A148" s="620"/>
      <c r="B148" s="621"/>
      <c r="C148" s="228"/>
      <c r="D148" s="226"/>
      <c r="E148" s="227"/>
      <c r="F148" s="228"/>
      <c r="G148" s="228"/>
      <c r="H148" s="227"/>
      <c r="I148" s="227"/>
      <c r="J148" s="229"/>
    </row>
    <row r="149" spans="1:10" ht="63">
      <c r="A149" s="506" t="s">
        <v>105</v>
      </c>
      <c r="B149" s="230" t="s">
        <v>183</v>
      </c>
      <c r="C149" s="503" t="s">
        <v>182</v>
      </c>
      <c r="D149" s="222">
        <v>0</v>
      </c>
      <c r="E149" s="223">
        <v>0</v>
      </c>
      <c r="F149" s="223">
        <v>945861</v>
      </c>
      <c r="G149" s="223">
        <v>0</v>
      </c>
      <c r="H149" s="223">
        <v>0</v>
      </c>
      <c r="I149" s="220">
        <f>SUM(E149:H149)</f>
        <v>945861</v>
      </c>
      <c r="J149" s="221">
        <f>I149+D149</f>
        <v>945861</v>
      </c>
    </row>
    <row r="150" spans="1:10">
      <c r="A150" s="620"/>
      <c r="B150" s="621"/>
      <c r="C150" s="228"/>
      <c r="D150" s="226"/>
      <c r="E150" s="227"/>
      <c r="F150" s="188"/>
      <c r="G150" s="228"/>
      <c r="H150" s="227"/>
      <c r="I150" s="227"/>
      <c r="J150" s="229"/>
    </row>
    <row r="151" spans="1:10" ht="78.75">
      <c r="A151" s="506" t="s">
        <v>151</v>
      </c>
      <c r="B151" s="230" t="s">
        <v>184</v>
      </c>
      <c r="C151" s="503" t="s">
        <v>274</v>
      </c>
      <c r="D151" s="222">
        <v>0</v>
      </c>
      <c r="E151" s="223">
        <v>0</v>
      </c>
      <c r="F151" s="223">
        <v>1651850</v>
      </c>
      <c r="G151" s="223">
        <v>0</v>
      </c>
      <c r="H151" s="223">
        <v>0</v>
      </c>
      <c r="I151" s="220">
        <f t="shared" ref="I151" si="47">SUM(E151:H151)</f>
        <v>1651850</v>
      </c>
      <c r="J151" s="221">
        <f>I151+D151</f>
        <v>1651850</v>
      </c>
    </row>
    <row r="152" spans="1:10">
      <c r="A152" s="620"/>
      <c r="B152" s="621"/>
      <c r="C152" s="228"/>
      <c r="D152" s="228"/>
      <c r="E152" s="227"/>
      <c r="F152" s="228"/>
      <c r="G152" s="228"/>
      <c r="H152" s="227"/>
      <c r="I152" s="227"/>
      <c r="J152" s="229"/>
    </row>
    <row r="153" spans="1:10" ht="47.25">
      <c r="A153" s="629" t="s">
        <v>152</v>
      </c>
      <c r="B153" s="230" t="s">
        <v>186</v>
      </c>
      <c r="C153" s="503" t="s">
        <v>185</v>
      </c>
      <c r="D153" s="220">
        <f t="shared" ref="D153:I153" si="48">D116-D145</f>
        <v>0</v>
      </c>
      <c r="E153" s="220">
        <f t="shared" si="48"/>
        <v>0</v>
      </c>
      <c r="F153" s="220">
        <f t="shared" si="48"/>
        <v>-2006</v>
      </c>
      <c r="G153" s="220">
        <f t="shared" si="48"/>
        <v>0</v>
      </c>
      <c r="H153" s="220">
        <f t="shared" si="48"/>
        <v>0</v>
      </c>
      <c r="I153" s="220">
        <f t="shared" si="48"/>
        <v>-2006</v>
      </c>
      <c r="J153" s="221">
        <f>I153+D153</f>
        <v>-2006</v>
      </c>
    </row>
    <row r="154" spans="1:10" ht="25.5" customHeight="1">
      <c r="A154" s="629"/>
      <c r="B154" s="230" t="s">
        <v>134</v>
      </c>
      <c r="C154" s="232"/>
      <c r="D154" s="220">
        <f t="shared" ref="D154:H155" si="49">D117-D146</f>
        <v>0</v>
      </c>
      <c r="E154" s="220">
        <f t="shared" si="49"/>
        <v>0</v>
      </c>
      <c r="F154" s="220">
        <f t="shared" si="49"/>
        <v>-1295</v>
      </c>
      <c r="G154" s="220">
        <f t="shared" si="49"/>
        <v>0</v>
      </c>
      <c r="H154" s="220">
        <f t="shared" si="49"/>
        <v>0</v>
      </c>
      <c r="I154" s="220">
        <f t="shared" ref="I154:I155" si="50">SUM(E154:H154)</f>
        <v>-1295</v>
      </c>
      <c r="J154" s="221">
        <f t="shared" ref="J154:J155" si="51">I154+D154</f>
        <v>-1295</v>
      </c>
    </row>
    <row r="155" spans="1:10" ht="25.5" customHeight="1" thickBot="1">
      <c r="A155" s="630"/>
      <c r="B155" s="412" t="s">
        <v>133</v>
      </c>
      <c r="C155" s="623"/>
      <c r="D155" s="233">
        <f t="shared" si="49"/>
        <v>0</v>
      </c>
      <c r="E155" s="233">
        <f t="shared" si="49"/>
        <v>0</v>
      </c>
      <c r="F155" s="233">
        <f t="shared" si="49"/>
        <v>-711</v>
      </c>
      <c r="G155" s="233">
        <f t="shared" si="49"/>
        <v>0</v>
      </c>
      <c r="H155" s="233">
        <f t="shared" si="49"/>
        <v>0</v>
      </c>
      <c r="I155" s="233">
        <f t="shared" si="50"/>
        <v>-711</v>
      </c>
      <c r="J155" s="234">
        <f t="shared" si="51"/>
        <v>-711</v>
      </c>
    </row>
    <row r="156" spans="1:10" ht="16.5" thickTop="1"/>
  </sheetData>
  <mergeCells count="44">
    <mergeCell ref="K10:P10"/>
    <mergeCell ref="A20:A22"/>
    <mergeCell ref="A12:A16"/>
    <mergeCell ref="A28:A31"/>
    <mergeCell ref="A39:A41"/>
    <mergeCell ref="D24:I24"/>
    <mergeCell ref="A43:A45"/>
    <mergeCell ref="A51:A53"/>
    <mergeCell ref="A35:A37"/>
    <mergeCell ref="E2:I2"/>
    <mergeCell ref="B20:I20"/>
    <mergeCell ref="D21:I21"/>
    <mergeCell ref="A10:J10"/>
    <mergeCell ref="B12:C12"/>
    <mergeCell ref="C2:D2"/>
    <mergeCell ref="A3:A9"/>
    <mergeCell ref="E57:I57"/>
    <mergeCell ref="A60:J60"/>
    <mergeCell ref="A62:A66"/>
    <mergeCell ref="A100:A102"/>
    <mergeCell ref="A89:A90"/>
    <mergeCell ref="A85:A87"/>
    <mergeCell ref="C57:D57"/>
    <mergeCell ref="A70:A72"/>
    <mergeCell ref="D74:I74"/>
    <mergeCell ref="A78:A81"/>
    <mergeCell ref="B70:I70"/>
    <mergeCell ref="D71:I71"/>
    <mergeCell ref="A145:A147"/>
    <mergeCell ref="A153:A155"/>
    <mergeCell ref="A123:A125"/>
    <mergeCell ref="A92:A94"/>
    <mergeCell ref="B123:I123"/>
    <mergeCell ref="D124:I124"/>
    <mergeCell ref="D127:I127"/>
    <mergeCell ref="A131:A134"/>
    <mergeCell ref="A142:A143"/>
    <mergeCell ref="A138:A140"/>
    <mergeCell ref="C105:D105"/>
    <mergeCell ref="E105:I105"/>
    <mergeCell ref="A106:A112"/>
    <mergeCell ref="A113:J113"/>
    <mergeCell ref="B115:C115"/>
    <mergeCell ref="A115:A119"/>
  </mergeCells>
  <printOptions horizontalCentered="1" verticalCentered="1"/>
  <pageMargins left="0.31496062992125984" right="0.31496062992125984" top="0.6692913385826772" bottom="0.35433070866141736" header="0.31496062992125984" footer="0.31496062992125984"/>
  <pageSetup paperSize="8" scale="44" orientation="portrait" cellComments="asDisplayed" r:id="rId1"/>
  <headerFooter>
    <oddHeader xml:space="preserve">&amp;C&amp;14ESETTANULMÁNY
az önkormányzatok nettó finanszírozásának és személyi juttatásának 2014. évi elszámolásához </oddHeader>
    <oddFooter>&amp;C&amp;P/&amp;N</oddFooter>
  </headerFooter>
  <rowBreaks count="2" manualBreakCount="2">
    <brk id="53" max="9" man="1"/>
    <brk id="102" max="9" man="1"/>
  </rowBreaks>
  <colBreaks count="1" manualBreakCount="1">
    <brk id="10" max="1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9"/>
  <sheetViews>
    <sheetView showRuler="0" view="pageBreakPreview" zoomScale="74" zoomScaleNormal="75" zoomScaleSheetLayoutView="74" zoomScalePageLayoutView="60" workbookViewId="0">
      <selection activeCell="J21" sqref="J21"/>
    </sheetView>
  </sheetViews>
  <sheetFormatPr defaultRowHeight="15"/>
  <cols>
    <col min="1" max="1" width="11.7109375" style="107" customWidth="1"/>
    <col min="2" max="2" width="49.42578125" style="107" customWidth="1"/>
    <col min="3" max="4" width="20.28515625" style="107" customWidth="1"/>
    <col min="5" max="5" width="17.85546875" style="107" customWidth="1"/>
    <col min="6" max="6" width="17.42578125" style="107" customWidth="1"/>
    <col min="7" max="7" width="16.7109375" style="107" customWidth="1"/>
    <col min="8" max="8" width="19.7109375" style="107" customWidth="1"/>
    <col min="9" max="9" width="23.85546875" style="107" customWidth="1"/>
    <col min="10" max="10" width="20" style="107" customWidth="1"/>
    <col min="11" max="11" width="15.5703125" style="107" customWidth="1"/>
    <col min="12" max="12" width="17" style="107" customWidth="1"/>
    <col min="13" max="13" width="17.42578125" style="107" customWidth="1"/>
    <col min="14" max="14" width="15.85546875" style="107" customWidth="1"/>
    <col min="15" max="15" width="18.28515625" style="107" customWidth="1"/>
    <col min="16" max="16" width="16.5703125" style="107" customWidth="1"/>
    <col min="17" max="17" width="16.42578125" style="107" customWidth="1"/>
    <col min="18" max="18" width="13.85546875" style="107" customWidth="1"/>
    <col min="19" max="19" width="14.85546875" style="107" customWidth="1"/>
    <col min="20" max="20" width="17.85546875" style="107" customWidth="1"/>
    <col min="21" max="16384" width="9.140625" style="107"/>
  </cols>
  <sheetData>
    <row r="1" spans="1:18" ht="33">
      <c r="A1" s="125" t="str">
        <f>ALAPADATOK!A1</f>
        <v>A) Önkormányzat és intézményei 2017. év 08. havi nettó finanszírozás adatlapjaiból kiemelt adatok közfoglalkoztatottak nélkül:</v>
      </c>
    </row>
    <row r="2" spans="1:18" ht="64.5" customHeight="1" thickBot="1">
      <c r="A2" s="671" t="str">
        <f>ALAPADATOK!A104</f>
        <v>C) Társulás és intézményei 2017. év 08. havi nettó finanszírozás adatlapjaiból kiemelt  adatok közfoglalkoztatottak nélkül: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</row>
    <row r="3" spans="1:18" s="130" customFormat="1" ht="75" customHeight="1">
      <c r="A3" s="129" t="s">
        <v>0</v>
      </c>
      <c r="B3" s="320" t="s">
        <v>234</v>
      </c>
      <c r="C3" s="720" t="s">
        <v>2</v>
      </c>
      <c r="D3" s="720"/>
      <c r="E3" s="721" t="s">
        <v>149</v>
      </c>
      <c r="F3" s="722"/>
      <c r="G3" s="721" t="s">
        <v>325</v>
      </c>
      <c r="H3" s="722"/>
      <c r="I3" s="495" t="s">
        <v>123</v>
      </c>
      <c r="J3" s="496" t="s">
        <v>150</v>
      </c>
    </row>
    <row r="4" spans="1:18" s="109" customFormat="1" ht="50.25" customHeight="1">
      <c r="A4" s="685" t="s">
        <v>3</v>
      </c>
      <c r="B4" s="4" t="s">
        <v>253</v>
      </c>
      <c r="C4" s="5"/>
      <c r="D4" s="77">
        <f>SUM(C5:C10)</f>
        <v>5812792</v>
      </c>
      <c r="E4" s="6"/>
      <c r="F4" s="7"/>
      <c r="G4" s="7"/>
      <c r="H4" s="7"/>
      <c r="I4" s="7"/>
      <c r="J4" s="78">
        <f>SUM(C4:I4)</f>
        <v>5812792</v>
      </c>
    </row>
    <row r="5" spans="1:18" s="29" customFormat="1" ht="47.25">
      <c r="A5" s="686"/>
      <c r="B5" s="8" t="s">
        <v>257</v>
      </c>
      <c r="C5" s="169">
        <f>ALAPADATOK!C4</f>
        <v>1255073</v>
      </c>
      <c r="D5" s="9"/>
      <c r="E5" s="10"/>
      <c r="F5" s="9"/>
      <c r="G5" s="9"/>
      <c r="H5" s="9"/>
      <c r="I5" s="153"/>
      <c r="J5" s="11"/>
    </row>
    <row r="6" spans="1:18" s="29" customFormat="1" ht="48.75" customHeight="1">
      <c r="A6" s="686"/>
      <c r="B6" s="8" t="s">
        <v>258</v>
      </c>
      <c r="C6" s="169">
        <f>ALAPADATOK!C5</f>
        <v>2192638</v>
      </c>
      <c r="D6" s="9"/>
      <c r="E6" s="10"/>
      <c r="F6" s="9"/>
      <c r="G6" s="9"/>
      <c r="H6" s="9"/>
      <c r="I6" s="153"/>
      <c r="J6" s="11"/>
    </row>
    <row r="7" spans="1:18" s="29" customFormat="1" ht="52.5" customHeight="1">
      <c r="A7" s="686"/>
      <c r="B7" s="8" t="s">
        <v>259</v>
      </c>
      <c r="C7" s="169">
        <f>ALAPADATOK!C6</f>
        <v>2199175</v>
      </c>
      <c r="D7" s="9"/>
      <c r="E7" s="10"/>
      <c r="F7" s="9"/>
      <c r="G7" s="9"/>
      <c r="H7" s="9"/>
      <c r="I7" s="153"/>
      <c r="J7" s="11"/>
    </row>
    <row r="8" spans="1:18" s="29" customFormat="1" ht="47.25">
      <c r="A8" s="686"/>
      <c r="B8" s="8" t="s">
        <v>260</v>
      </c>
      <c r="C8" s="169">
        <f>ALAPADATOK!C7</f>
        <v>96000</v>
      </c>
      <c r="D8" s="9"/>
      <c r="E8" s="10"/>
      <c r="F8" s="9"/>
      <c r="G8" s="9"/>
      <c r="H8" s="9"/>
      <c r="I8" s="153"/>
      <c r="J8" s="11"/>
    </row>
    <row r="9" spans="1:18" s="29" customFormat="1" ht="31.5">
      <c r="A9" s="686"/>
      <c r="B9" s="8" t="s">
        <v>261</v>
      </c>
      <c r="C9" s="169">
        <f>ALAPADATOK!C8</f>
        <v>0</v>
      </c>
      <c r="D9" s="9"/>
      <c r="E9" s="10"/>
      <c r="F9" s="9"/>
      <c r="G9" s="9"/>
      <c r="H9" s="9"/>
      <c r="I9" s="153"/>
      <c r="J9" s="11"/>
    </row>
    <row r="10" spans="1:18" s="29" customFormat="1" ht="48" customHeight="1">
      <c r="A10" s="687"/>
      <c r="B10" s="8" t="s">
        <v>262</v>
      </c>
      <c r="C10" s="169">
        <f>ALAPADATOK!C9</f>
        <v>69906</v>
      </c>
      <c r="D10" s="9"/>
      <c r="E10" s="10"/>
      <c r="F10" s="9"/>
      <c r="G10" s="9"/>
      <c r="H10" s="9"/>
      <c r="I10" s="153"/>
      <c r="J10" s="11"/>
    </row>
    <row r="11" spans="1:18" s="29" customFormat="1" ht="30.75" customHeight="1">
      <c r="A11" s="110"/>
      <c r="B11" s="12"/>
      <c r="C11" s="13"/>
      <c r="D11" s="13"/>
      <c r="E11" s="14"/>
      <c r="F11" s="13"/>
      <c r="G11" s="13"/>
      <c r="H11" s="484"/>
      <c r="I11" s="484"/>
      <c r="J11" s="15"/>
      <c r="K11" s="19"/>
      <c r="L11" s="713"/>
      <c r="M11" s="713"/>
      <c r="N11" s="713"/>
      <c r="O11" s="713"/>
      <c r="P11" s="713"/>
      <c r="Q11" s="713"/>
      <c r="R11" s="165"/>
    </row>
    <row r="12" spans="1:18" s="29" customFormat="1" ht="36" customHeight="1">
      <c r="A12" s="682" t="s">
        <v>247</v>
      </c>
      <c r="B12" s="4" t="s">
        <v>235</v>
      </c>
      <c r="C12" s="9"/>
      <c r="D12" s="80">
        <f>C13+C16</f>
        <v>1555385</v>
      </c>
      <c r="E12" s="16"/>
      <c r="F12" s="80">
        <f>E13+E16</f>
        <v>0</v>
      </c>
      <c r="G12" s="123"/>
      <c r="H12" s="80">
        <f>G13+G16</f>
        <v>943855</v>
      </c>
      <c r="I12" s="17"/>
      <c r="J12" s="81">
        <f>SUM(C12:I12)</f>
        <v>2499240</v>
      </c>
      <c r="K12" s="19"/>
      <c r="L12" s="160"/>
      <c r="M12" s="166"/>
      <c r="N12" s="160"/>
      <c r="O12" s="160"/>
      <c r="P12" s="160"/>
      <c r="Q12" s="162"/>
      <c r="R12" s="162"/>
    </row>
    <row r="13" spans="1:18" s="29" customFormat="1" ht="31.5">
      <c r="A13" s="683"/>
      <c r="B13" s="8" t="s">
        <v>145</v>
      </c>
      <c r="C13" s="151">
        <f>ALAPADATOK!D12</f>
        <v>1555385</v>
      </c>
      <c r="D13" s="133"/>
      <c r="E13" s="151">
        <f>ALAPADATOK!I13</f>
        <v>0</v>
      </c>
      <c r="F13" s="239"/>
      <c r="G13" s="151">
        <f>ALAPADATOK!J116</f>
        <v>886000</v>
      </c>
      <c r="H13" s="239"/>
      <c r="I13" s="79">
        <f>SUM(C13:G13)</f>
        <v>2441385</v>
      </c>
      <c r="J13" s="111"/>
      <c r="K13" s="497"/>
      <c r="L13" s="159"/>
      <c r="M13" s="154"/>
      <c r="N13" s="167"/>
      <c r="O13" s="167"/>
      <c r="P13" s="167"/>
      <c r="Q13" s="167"/>
      <c r="R13" s="154"/>
    </row>
    <row r="14" spans="1:18" s="29" customFormat="1" ht="72.75" customHeight="1">
      <c r="A14" s="683"/>
      <c r="B14" s="323" t="s">
        <v>263</v>
      </c>
      <c r="C14" s="151">
        <f>ALAPADATOK!D14</f>
        <v>661283</v>
      </c>
      <c r="D14" s="9"/>
      <c r="E14" s="151">
        <f>ALAPADATOK!I14</f>
        <v>0</v>
      </c>
      <c r="F14" s="9"/>
      <c r="G14" s="151">
        <f>ALAPADATOK!J117</f>
        <v>367000</v>
      </c>
      <c r="H14" s="9"/>
      <c r="I14" s="79">
        <f t="shared" ref="I14:I15" si="0">SUM(C14:G14)</f>
        <v>1028283</v>
      </c>
      <c r="J14" s="18"/>
      <c r="K14" s="498"/>
      <c r="L14" s="159"/>
      <c r="M14" s="167"/>
      <c r="N14" s="167"/>
      <c r="O14" s="167"/>
      <c r="P14" s="167"/>
      <c r="Q14" s="167"/>
      <c r="R14" s="154"/>
    </row>
    <row r="15" spans="1:18" s="29" customFormat="1" ht="47.25">
      <c r="A15" s="683"/>
      <c r="B15" s="8" t="s">
        <v>241</v>
      </c>
      <c r="C15" s="151">
        <f>ALAPADATOK!D15</f>
        <v>894102</v>
      </c>
      <c r="D15" s="9"/>
      <c r="E15" s="151">
        <f>ALAPADATOK!I15</f>
        <v>0</v>
      </c>
      <c r="F15" s="9"/>
      <c r="G15" s="151">
        <f>ALAPADATOK!J118</f>
        <v>519000</v>
      </c>
      <c r="H15" s="9"/>
      <c r="I15" s="79">
        <f t="shared" si="0"/>
        <v>1413102</v>
      </c>
      <c r="J15" s="18"/>
      <c r="K15" s="19"/>
      <c r="L15" s="159"/>
      <c r="M15" s="154"/>
      <c r="N15" s="154"/>
      <c r="O15" s="154"/>
      <c r="P15" s="154"/>
      <c r="Q15" s="154"/>
      <c r="R15" s="154"/>
    </row>
    <row r="16" spans="1:18" s="29" customFormat="1" ht="31.5">
      <c r="A16" s="683"/>
      <c r="B16" s="323" t="s">
        <v>242</v>
      </c>
      <c r="C16" s="151">
        <f>ALAPADATOK!D16</f>
        <v>0</v>
      </c>
      <c r="D16" s="122"/>
      <c r="E16" s="151">
        <f>ALAPADATOK!I16</f>
        <v>0</v>
      </c>
      <c r="F16" s="122"/>
      <c r="G16" s="151">
        <f>ALAPADATOK!J119</f>
        <v>57855</v>
      </c>
      <c r="H16" s="122"/>
      <c r="I16" s="354">
        <f>SUM(C16:G16)</f>
        <v>57855</v>
      </c>
      <c r="J16" s="18"/>
      <c r="K16" s="497"/>
      <c r="L16" s="159"/>
      <c r="M16" s="154"/>
      <c r="N16" s="167"/>
      <c r="O16" s="167"/>
      <c r="P16" s="167"/>
      <c r="Q16" s="167"/>
      <c r="R16" s="154"/>
    </row>
    <row r="17" spans="1:18" s="29" customFormat="1" ht="33" customHeight="1">
      <c r="A17" s="501" t="s">
        <v>246</v>
      </c>
      <c r="B17" s="275" t="s">
        <v>310</v>
      </c>
      <c r="C17" s="151">
        <f>ALAPADATOK!J17</f>
        <v>57855</v>
      </c>
      <c r="D17" s="122"/>
      <c r="E17" s="505">
        <v>0</v>
      </c>
      <c r="F17" s="122"/>
      <c r="G17" s="505">
        <v>0</v>
      </c>
      <c r="H17" s="122"/>
      <c r="I17" s="354">
        <f>SUM(C17:G17)</f>
        <v>57855</v>
      </c>
      <c r="J17" s="112"/>
      <c r="K17" s="497"/>
      <c r="L17" s="159"/>
      <c r="M17" s="154"/>
      <c r="N17" s="167"/>
      <c r="O17" s="167"/>
      <c r="P17" s="167"/>
      <c r="Q17" s="167"/>
      <c r="R17" s="154"/>
    </row>
    <row r="18" spans="1:18" s="29" customFormat="1" ht="36.75" customHeight="1">
      <c r="A18" s="347" t="s">
        <v>245</v>
      </c>
      <c r="B18" s="275" t="s">
        <v>244</v>
      </c>
      <c r="C18" s="354">
        <f>ALAPADATOK!D18</f>
        <v>0</v>
      </c>
      <c r="D18" s="9"/>
      <c r="E18" s="151"/>
      <c r="F18" s="9"/>
      <c r="G18" s="151"/>
      <c r="H18" s="9"/>
      <c r="I18" s="79">
        <f>SUM(C18:G18)</f>
        <v>0</v>
      </c>
      <c r="J18" s="113"/>
      <c r="K18" s="499"/>
      <c r="L18" s="159"/>
      <c r="M18" s="154"/>
      <c r="N18" s="167"/>
      <c r="O18" s="167"/>
      <c r="P18" s="167"/>
      <c r="Q18" s="167"/>
      <c r="R18" s="154"/>
    </row>
    <row r="19" spans="1:18" s="29" customFormat="1" ht="15.75">
      <c r="A19" s="110"/>
      <c r="B19" s="12"/>
      <c r="C19" s="13"/>
      <c r="D19" s="13"/>
      <c r="E19" s="14"/>
      <c r="F19" s="13"/>
      <c r="G19" s="13"/>
      <c r="H19" s="13"/>
      <c r="I19" s="13"/>
      <c r="J19" s="15"/>
      <c r="K19" s="19"/>
      <c r="L19" s="160"/>
      <c r="M19" s="154"/>
      <c r="N19" s="160"/>
      <c r="O19" s="160"/>
      <c r="P19" s="160"/>
      <c r="Q19" s="160"/>
      <c r="R19" s="165"/>
    </row>
    <row r="20" spans="1:18" s="29" customFormat="1" ht="32.25" customHeight="1">
      <c r="A20" s="682" t="s">
        <v>6</v>
      </c>
      <c r="B20" s="695" t="s">
        <v>148</v>
      </c>
      <c r="C20" s="696"/>
      <c r="D20" s="696"/>
      <c r="E20" s="696"/>
      <c r="F20" s="696"/>
      <c r="G20" s="696"/>
      <c r="H20" s="696"/>
      <c r="I20" s="697"/>
      <c r="J20" s="500">
        <f>ALAPADATOK!J20+ALAPADATOK!J123</f>
        <v>3507742</v>
      </c>
      <c r="K20" s="114"/>
      <c r="L20" s="159"/>
      <c r="M20" s="154"/>
      <c r="N20" s="160"/>
      <c r="O20" s="160"/>
      <c r="P20" s="160"/>
      <c r="Q20" s="160"/>
      <c r="R20" s="165"/>
    </row>
    <row r="21" spans="1:18" s="29" customFormat="1" ht="32.25" customHeight="1">
      <c r="A21" s="683"/>
      <c r="B21" s="343" t="s">
        <v>131</v>
      </c>
      <c r="C21" s="344"/>
      <c r="D21" s="344"/>
      <c r="E21" s="344"/>
      <c r="F21" s="344"/>
      <c r="G21" s="344"/>
      <c r="H21" s="344"/>
      <c r="I21" s="345"/>
      <c r="J21" s="500">
        <f>ALAPADATOK!J21</f>
        <v>3313552</v>
      </c>
      <c r="K21" s="114"/>
      <c r="L21" s="159"/>
      <c r="M21" s="154"/>
      <c r="N21" s="160"/>
      <c r="O21" s="160"/>
      <c r="P21" s="160"/>
      <c r="Q21" s="160"/>
      <c r="R21" s="165"/>
    </row>
    <row r="22" spans="1:18" s="29" customFormat="1" ht="66" customHeight="1">
      <c r="A22" s="684"/>
      <c r="B22" s="342" t="s">
        <v>454</v>
      </c>
      <c r="C22" s="123"/>
      <c r="D22" s="80">
        <f>ALAPADATOK!D22</f>
        <v>115230</v>
      </c>
      <c r="E22" s="123"/>
      <c r="F22" s="80">
        <f>ALAPADATOK!I22</f>
        <v>0</v>
      </c>
      <c r="G22" s="123"/>
      <c r="H22" s="80">
        <f>ALAPADATOK!J125</f>
        <v>78960</v>
      </c>
      <c r="I22" s="342"/>
      <c r="J22" s="500">
        <f>D22+F22+H22</f>
        <v>194190</v>
      </c>
      <c r="K22" s="114"/>
      <c r="L22" s="159"/>
      <c r="M22" s="167"/>
      <c r="N22" s="167"/>
      <c r="O22" s="167"/>
      <c r="P22" s="167"/>
      <c r="Q22" s="167"/>
      <c r="R22" s="154"/>
    </row>
    <row r="23" spans="1:18" s="29" customFormat="1" ht="19.5" customHeight="1">
      <c r="A23" s="139"/>
      <c r="B23" s="89"/>
      <c r="C23" s="89"/>
      <c r="D23" s="89"/>
      <c r="E23" s="89"/>
      <c r="F23" s="89"/>
      <c r="G23" s="89"/>
      <c r="H23" s="89"/>
      <c r="I23" s="89"/>
      <c r="J23" s="88"/>
      <c r="K23" s="114"/>
      <c r="L23" s="159"/>
      <c r="M23" s="154"/>
      <c r="N23" s="160"/>
      <c r="O23" s="160"/>
      <c r="P23" s="160"/>
      <c r="Q23" s="160"/>
      <c r="R23" s="154"/>
    </row>
    <row r="24" spans="1:18" s="29" customFormat="1" ht="32.25" customHeight="1">
      <c r="A24" s="139" t="s">
        <v>7</v>
      </c>
      <c r="B24" s="343" t="s">
        <v>132</v>
      </c>
      <c r="C24" s="719"/>
      <c r="D24" s="719"/>
      <c r="E24" s="719"/>
      <c r="F24" s="719"/>
      <c r="G24" s="719"/>
      <c r="H24" s="719"/>
      <c r="I24" s="719"/>
      <c r="J24" s="87">
        <f>ALAPADATOK!J24</f>
        <v>0</v>
      </c>
      <c r="K24" s="114"/>
      <c r="L24" s="159"/>
      <c r="M24" s="154"/>
      <c r="N24" s="160"/>
      <c r="O24" s="160"/>
      <c r="P24" s="160"/>
      <c r="Q24" s="160"/>
      <c r="R24" s="154"/>
    </row>
    <row r="25" spans="1:18" s="29" customFormat="1" ht="15.75">
      <c r="A25" s="115"/>
      <c r="B25" s="116"/>
      <c r="C25" s="20"/>
      <c r="D25" s="21"/>
      <c r="E25" s="22"/>
      <c r="F25" s="20"/>
      <c r="G25" s="20"/>
      <c r="H25" s="20"/>
      <c r="I25" s="20"/>
      <c r="J25" s="23"/>
      <c r="K25" s="19"/>
      <c r="L25" s="160"/>
      <c r="M25" s="154"/>
      <c r="N25" s="160"/>
      <c r="O25" s="160"/>
      <c r="P25" s="160"/>
      <c r="Q25" s="160"/>
      <c r="R25" s="154"/>
    </row>
    <row r="26" spans="1:18" s="29" customFormat="1" ht="31.5" customHeight="1">
      <c r="A26" s="117" t="s">
        <v>8</v>
      </c>
      <c r="B26" s="118"/>
      <c r="C26" s="24"/>
      <c r="D26" s="24"/>
      <c r="E26" s="25"/>
      <c r="F26" s="24"/>
      <c r="G26" s="24"/>
      <c r="H26" s="24"/>
      <c r="I26" s="24"/>
      <c r="J26" s="26"/>
      <c r="K26" s="19"/>
      <c r="L26" s="160"/>
      <c r="M26" s="161"/>
      <c r="N26" s="160"/>
      <c r="O26" s="160"/>
      <c r="P26" s="160"/>
      <c r="Q26" s="162"/>
      <c r="R26" s="154"/>
    </row>
    <row r="27" spans="1:18" s="29" customFormat="1" ht="66">
      <c r="A27" s="152" t="s">
        <v>101</v>
      </c>
      <c r="B27" s="119" t="s">
        <v>311</v>
      </c>
      <c r="C27" s="84"/>
      <c r="D27" s="80">
        <f>ALAPADATOK!D26</f>
        <v>2159032</v>
      </c>
      <c r="E27" s="27"/>
      <c r="F27" s="80">
        <f>ALAPADATOK!I26</f>
        <v>0</v>
      </c>
      <c r="G27" s="123"/>
      <c r="H27" s="80">
        <f>ALAPADATOK!J129</f>
        <v>1084024</v>
      </c>
      <c r="I27" s="235"/>
      <c r="J27" s="81">
        <f>SUM(C27:H27)</f>
        <v>3243056</v>
      </c>
      <c r="K27" s="19"/>
      <c r="L27" s="159"/>
      <c r="M27" s="154"/>
      <c r="N27" s="154"/>
      <c r="O27" s="154"/>
      <c r="P27" s="154"/>
      <c r="Q27" s="154"/>
      <c r="R27" s="154"/>
    </row>
    <row r="28" spans="1:18" s="29" customFormat="1" ht="15.75">
      <c r="A28" s="30"/>
      <c r="B28" s="31"/>
      <c r="C28" s="13"/>
      <c r="D28" s="32"/>
      <c r="E28" s="33"/>
      <c r="F28" s="32"/>
      <c r="G28" s="32"/>
      <c r="H28" s="34"/>
      <c r="I28" s="34"/>
      <c r="J28" s="35"/>
      <c r="K28" s="19"/>
      <c r="L28" s="159"/>
      <c r="M28" s="154"/>
      <c r="N28" s="154"/>
      <c r="O28" s="154"/>
      <c r="P28" s="154"/>
      <c r="Q28" s="154"/>
      <c r="R28" s="154"/>
    </row>
    <row r="29" spans="1:18" s="29" customFormat="1" ht="82.5">
      <c r="A29" s="688" t="s">
        <v>9</v>
      </c>
      <c r="B29" s="148" t="s">
        <v>408</v>
      </c>
      <c r="C29" s="9"/>
      <c r="D29" s="80">
        <f>ALAPADATOK!D28</f>
        <v>115230</v>
      </c>
      <c r="E29" s="27"/>
      <c r="F29" s="80">
        <f>ALAPADATOK!I28</f>
        <v>0</v>
      </c>
      <c r="G29" s="123"/>
      <c r="H29" s="80">
        <f>ALAPADATOK!J131</f>
        <v>78960</v>
      </c>
      <c r="I29" s="235"/>
      <c r="J29" s="81">
        <f>SUM(C29:H29)</f>
        <v>194190</v>
      </c>
      <c r="K29" s="19"/>
      <c r="L29" s="159"/>
      <c r="M29" s="154"/>
      <c r="N29" s="154"/>
      <c r="O29" s="154"/>
      <c r="P29" s="154"/>
      <c r="Q29" s="154"/>
      <c r="R29" s="154"/>
    </row>
    <row r="30" spans="1:18" s="29" customFormat="1" ht="66">
      <c r="A30" s="688"/>
      <c r="B30" s="145" t="s">
        <v>312</v>
      </c>
      <c r="C30" s="157">
        <f>ALAPADATOK!D29</f>
        <v>28808</v>
      </c>
      <c r="D30" s="27"/>
      <c r="E30" s="168">
        <f>ALAPADATOK!I29</f>
        <v>0</v>
      </c>
      <c r="F30" s="27"/>
      <c r="G30" s="168">
        <f>ALAPADATOK!J132</f>
        <v>19740</v>
      </c>
      <c r="H30" s="28"/>
      <c r="I30" s="235"/>
      <c r="J30" s="81">
        <f>SUM(C30:H30)</f>
        <v>48548</v>
      </c>
      <c r="K30" s="19"/>
      <c r="L30" s="159"/>
      <c r="M30" s="154"/>
      <c r="N30" s="154"/>
      <c r="O30" s="154"/>
      <c r="P30" s="154"/>
      <c r="Q30" s="154"/>
      <c r="R30" s="154"/>
    </row>
    <row r="31" spans="1:18" s="29" customFormat="1" ht="82.5">
      <c r="A31" s="688"/>
      <c r="B31" s="145" t="s">
        <v>409</v>
      </c>
      <c r="C31" s="157">
        <f>ALAPADATOK!D30</f>
        <v>86422</v>
      </c>
      <c r="D31" s="27"/>
      <c r="E31" s="168">
        <f>ALAPADATOK!I30</f>
        <v>0</v>
      </c>
      <c r="F31" s="27"/>
      <c r="G31" s="168">
        <f>ALAPADATOK!J133</f>
        <v>59220</v>
      </c>
      <c r="H31" s="28"/>
      <c r="I31" s="235"/>
      <c r="J31" s="81">
        <f>SUM(C31:H31)</f>
        <v>145642</v>
      </c>
      <c r="K31" s="19"/>
      <c r="L31" s="159"/>
      <c r="M31" s="154"/>
      <c r="N31" s="154"/>
      <c r="O31" s="154"/>
      <c r="P31" s="154"/>
      <c r="Q31" s="154"/>
      <c r="R31" s="154"/>
    </row>
    <row r="32" spans="1:18" s="29" customFormat="1" ht="16.5">
      <c r="A32" s="688"/>
      <c r="B32" s="145" t="s">
        <v>161</v>
      </c>
      <c r="C32" s="158">
        <f>ALAPADATOK!D31</f>
        <v>86422</v>
      </c>
      <c r="D32" s="27"/>
      <c r="E32" s="168">
        <f>ALAPADATOK!I31</f>
        <v>0</v>
      </c>
      <c r="F32" s="27"/>
      <c r="G32" s="168">
        <f>ALAPADATOK!J134</f>
        <v>59220</v>
      </c>
      <c r="H32" s="28"/>
      <c r="I32" s="235"/>
      <c r="J32" s="81">
        <f>SUM(C32:H32)</f>
        <v>145642</v>
      </c>
      <c r="K32" s="19"/>
      <c r="L32" s="159"/>
      <c r="M32" s="154"/>
      <c r="N32" s="154"/>
      <c r="O32" s="154"/>
      <c r="P32" s="154"/>
      <c r="Q32" s="154"/>
      <c r="R32" s="154"/>
    </row>
    <row r="33" spans="1:18" s="29" customFormat="1" ht="15.75">
      <c r="A33" s="30"/>
      <c r="B33" s="31"/>
      <c r="C33" s="13"/>
      <c r="D33" s="32"/>
      <c r="E33" s="33"/>
      <c r="F33" s="32"/>
      <c r="G33" s="32"/>
      <c r="H33" s="34"/>
      <c r="I33" s="34"/>
      <c r="J33" s="35"/>
      <c r="K33" s="19"/>
      <c r="L33" s="159"/>
      <c r="M33" s="154"/>
      <c r="N33" s="154"/>
      <c r="O33" s="154"/>
      <c r="P33" s="154"/>
      <c r="Q33" s="154"/>
      <c r="R33" s="154"/>
    </row>
    <row r="34" spans="1:18" s="29" customFormat="1" ht="49.5">
      <c r="A34" s="152" t="s">
        <v>102</v>
      </c>
      <c r="B34" s="119" t="s">
        <v>313</v>
      </c>
      <c r="C34" s="9"/>
      <c r="D34" s="156">
        <f>ALAPADATOK!D33</f>
        <v>0</v>
      </c>
      <c r="E34" s="27"/>
      <c r="F34" s="156">
        <f>ALAPADATOK!I33</f>
        <v>0</v>
      </c>
      <c r="G34" s="123"/>
      <c r="H34" s="156">
        <f>ALAPADATOK!J136</f>
        <v>0</v>
      </c>
      <c r="I34" s="235"/>
      <c r="J34" s="81">
        <f>SUM(C34:H34)</f>
        <v>0</v>
      </c>
      <c r="K34" s="19"/>
      <c r="L34" s="159"/>
      <c r="M34" s="154"/>
      <c r="N34" s="154"/>
      <c r="O34" s="154"/>
      <c r="P34" s="154"/>
      <c r="Q34" s="154"/>
      <c r="R34" s="154"/>
    </row>
    <row r="35" spans="1:18" s="29" customFormat="1" ht="15.75">
      <c r="A35" s="30"/>
      <c r="B35" s="31"/>
      <c r="C35" s="13"/>
      <c r="D35" s="32"/>
      <c r="E35" s="33"/>
      <c r="F35" s="32"/>
      <c r="G35" s="32"/>
      <c r="H35" s="34"/>
      <c r="I35" s="34"/>
      <c r="J35" s="35"/>
      <c r="K35" s="19"/>
      <c r="L35" s="159"/>
      <c r="M35" s="154"/>
      <c r="N35" s="154"/>
      <c r="O35" s="154"/>
      <c r="P35" s="154"/>
      <c r="Q35" s="154"/>
      <c r="R35" s="154"/>
    </row>
    <row r="36" spans="1:18" s="29" customFormat="1" ht="66">
      <c r="A36" s="682" t="s">
        <v>124</v>
      </c>
      <c r="B36" s="4" t="s">
        <v>462</v>
      </c>
      <c r="C36" s="9"/>
      <c r="D36" s="156">
        <f>ALAPADATOK!D35</f>
        <v>12500</v>
      </c>
      <c r="E36" s="27"/>
      <c r="F36" s="156">
        <f>ALAPADATOK!I35</f>
        <v>0</v>
      </c>
      <c r="G36" s="123"/>
      <c r="H36" s="156">
        <f>ALAPADATOK!J138</f>
        <v>10000</v>
      </c>
      <c r="I36" s="235"/>
      <c r="J36" s="81">
        <f>SUM(C36:H36)</f>
        <v>22500</v>
      </c>
      <c r="K36" s="19"/>
      <c r="L36" s="159"/>
      <c r="M36" s="154"/>
      <c r="N36" s="154"/>
      <c r="O36" s="154"/>
      <c r="P36" s="154"/>
      <c r="Q36" s="154"/>
      <c r="R36" s="154"/>
    </row>
    <row r="37" spans="1:18" s="29" customFormat="1" ht="55.5" customHeight="1">
      <c r="A37" s="683"/>
      <c r="B37" s="288" t="s">
        <v>365</v>
      </c>
      <c r="C37" s="157">
        <f>ALAPADATOK!D36</f>
        <v>12500</v>
      </c>
      <c r="D37" s="123"/>
      <c r="E37" s="157">
        <f>ALAPADATOK!I36</f>
        <v>0</v>
      </c>
      <c r="F37" s="123"/>
      <c r="G37" s="157">
        <f>ALAPADATOK!J139</f>
        <v>10000</v>
      </c>
      <c r="H37" s="123"/>
      <c r="I37" s="34"/>
      <c r="J37" s="81">
        <f t="shared" ref="J37:J38" si="1">SUM(C37:H37)</f>
        <v>22500</v>
      </c>
      <c r="K37" s="19"/>
      <c r="L37" s="159"/>
      <c r="M37" s="154"/>
      <c r="N37" s="154"/>
      <c r="O37" s="154"/>
      <c r="P37" s="154"/>
      <c r="Q37" s="154"/>
      <c r="R37" s="154"/>
    </row>
    <row r="38" spans="1:18" s="29" customFormat="1" ht="47.25">
      <c r="A38" s="684"/>
      <c r="B38" s="288" t="s">
        <v>366</v>
      </c>
      <c r="C38" s="157">
        <f>ALAPADATOK!D37</f>
        <v>0</v>
      </c>
      <c r="D38" s="123"/>
      <c r="E38" s="157">
        <f>ALAPADATOK!I37</f>
        <v>0</v>
      </c>
      <c r="F38" s="123"/>
      <c r="G38" s="157">
        <f>ALAPADATOK!J140</f>
        <v>0</v>
      </c>
      <c r="H38" s="123"/>
      <c r="I38" s="34"/>
      <c r="J38" s="81">
        <f t="shared" si="1"/>
        <v>0</v>
      </c>
      <c r="K38" s="19"/>
      <c r="L38" s="159"/>
      <c r="M38" s="154"/>
      <c r="N38" s="154"/>
      <c r="O38" s="154"/>
      <c r="P38" s="154"/>
      <c r="Q38" s="154"/>
      <c r="R38" s="154"/>
    </row>
    <row r="39" spans="1:18" s="29" customFormat="1" ht="16.5">
      <c r="A39" s="30"/>
      <c r="B39" s="120"/>
      <c r="C39" s="13"/>
      <c r="D39" s="32"/>
      <c r="E39" s="33"/>
      <c r="F39" s="32"/>
      <c r="G39" s="32"/>
      <c r="H39" s="34"/>
      <c r="I39" s="34"/>
      <c r="J39" s="95"/>
      <c r="K39" s="19"/>
      <c r="L39" s="159"/>
      <c r="M39" s="154"/>
      <c r="N39" s="154"/>
      <c r="O39" s="154"/>
      <c r="P39" s="154"/>
      <c r="Q39" s="154"/>
      <c r="R39" s="154"/>
    </row>
    <row r="40" spans="1:18" s="29" customFormat="1" ht="47.25">
      <c r="A40" s="714" t="s">
        <v>103</v>
      </c>
      <c r="B40" s="121" t="s">
        <v>314</v>
      </c>
      <c r="C40" s="122"/>
      <c r="D40" s="156">
        <f>ALAPADATOK!D39</f>
        <v>0</v>
      </c>
      <c r="E40" s="92"/>
      <c r="F40" s="156">
        <f>ALAPADATOK!I39</f>
        <v>0</v>
      </c>
      <c r="G40" s="123"/>
      <c r="H40" s="156">
        <f>ALAPADATOK!J142</f>
        <v>57855</v>
      </c>
      <c r="I40" s="236"/>
      <c r="J40" s="81">
        <f>SUM(C40:H40)</f>
        <v>57855</v>
      </c>
      <c r="K40" s="19"/>
      <c r="L40" s="159"/>
      <c r="M40" s="154"/>
      <c r="N40" s="154"/>
      <c r="O40" s="154"/>
      <c r="P40" s="154"/>
      <c r="Q40" s="154"/>
      <c r="R40" s="154"/>
    </row>
    <row r="41" spans="1:18" s="29" customFormat="1" ht="47.25">
      <c r="A41" s="715"/>
      <c r="B41" s="282" t="s">
        <v>315</v>
      </c>
      <c r="C41" s="157">
        <f>ALAPADATOK!D40</f>
        <v>0</v>
      </c>
      <c r="D41" s="36"/>
      <c r="E41" s="168">
        <f>ALAPADATOK!I40</f>
        <v>0</v>
      </c>
      <c r="F41" s="36"/>
      <c r="G41" s="168">
        <f>ALAPADATOK!J143</f>
        <v>0</v>
      </c>
      <c r="H41" s="124"/>
      <c r="I41" s="236"/>
      <c r="J41" s="81">
        <f>SUM(C41:H41)</f>
        <v>0</v>
      </c>
      <c r="K41" s="19"/>
      <c r="L41" s="159"/>
      <c r="M41" s="154"/>
      <c r="N41" s="154"/>
      <c r="O41" s="154"/>
      <c r="P41" s="154"/>
      <c r="Q41" s="154"/>
      <c r="R41" s="154"/>
    </row>
    <row r="42" spans="1:18" s="29" customFormat="1" ht="63">
      <c r="A42" s="716"/>
      <c r="B42" s="282" t="s">
        <v>414</v>
      </c>
      <c r="C42" s="157">
        <f>ALAPADATOK!D41</f>
        <v>0</v>
      </c>
      <c r="D42" s="36"/>
      <c r="E42" s="168">
        <f>ALAPADATOK!I41</f>
        <v>0</v>
      </c>
      <c r="F42" s="36"/>
      <c r="G42" s="168">
        <f>ALAPADATOK!J144</f>
        <v>0</v>
      </c>
      <c r="H42" s="124"/>
      <c r="I42" s="236"/>
      <c r="J42" s="81">
        <f>SUM(C42:H42)</f>
        <v>0</v>
      </c>
      <c r="K42" s="19"/>
      <c r="L42" s="159"/>
      <c r="M42" s="154"/>
      <c r="N42" s="154"/>
      <c r="O42" s="154"/>
      <c r="P42" s="154"/>
      <c r="Q42" s="154"/>
      <c r="R42" s="154"/>
    </row>
    <row r="43" spans="1:18" s="29" customFormat="1" ht="15.75">
      <c r="A43" s="139"/>
      <c r="B43" s="116"/>
      <c r="C43" s="20"/>
      <c r="D43" s="355"/>
      <c r="E43" s="356"/>
      <c r="F43" s="355"/>
      <c r="G43" s="355"/>
      <c r="H43" s="357"/>
      <c r="I43" s="357"/>
      <c r="J43" s="358"/>
      <c r="K43" s="19"/>
      <c r="L43" s="159"/>
      <c r="M43" s="154"/>
      <c r="N43" s="154"/>
      <c r="O43" s="154"/>
      <c r="P43" s="154"/>
      <c r="Q43" s="154"/>
      <c r="R43" s="154"/>
    </row>
    <row r="44" spans="1:18" s="29" customFormat="1" ht="49.5">
      <c r="A44" s="702" t="s">
        <v>104</v>
      </c>
      <c r="B44" s="119" t="s">
        <v>316</v>
      </c>
      <c r="C44" s="86"/>
      <c r="D44" s="156">
        <f>ALAPADATOK!D43</f>
        <v>1556500</v>
      </c>
      <c r="E44" s="27"/>
      <c r="F44" s="156">
        <f>ALAPADATOK!I43</f>
        <v>0</v>
      </c>
      <c r="G44" s="123"/>
      <c r="H44" s="156">
        <f>ALAPADATOK!J145</f>
        <v>888006</v>
      </c>
      <c r="I44" s="28"/>
      <c r="J44" s="81">
        <f>SUM(C44:H44)</f>
        <v>2444506</v>
      </c>
      <c r="K44" s="19"/>
      <c r="L44" s="159"/>
      <c r="M44" s="154"/>
      <c r="N44" s="154"/>
      <c r="O44" s="154"/>
      <c r="P44" s="154"/>
      <c r="Q44" s="154"/>
      <c r="R44" s="154"/>
    </row>
    <row r="45" spans="1:18" s="29" customFormat="1" ht="66">
      <c r="A45" s="702"/>
      <c r="B45" s="145" t="s">
        <v>317</v>
      </c>
      <c r="C45" s="86"/>
      <c r="D45" s="156">
        <f>ALAPADATOK!D44</f>
        <v>661280</v>
      </c>
      <c r="E45" s="27"/>
      <c r="F45" s="156">
        <f>ALAPADATOK!I44</f>
        <v>0</v>
      </c>
      <c r="G45" s="123"/>
      <c r="H45" s="156">
        <f>ALAPADATOK!J146</f>
        <v>368295</v>
      </c>
      <c r="I45" s="28"/>
      <c r="J45" s="81">
        <f>SUM(C45:H45)</f>
        <v>1029575</v>
      </c>
      <c r="K45" s="19"/>
      <c r="L45" s="159"/>
      <c r="M45" s="154"/>
      <c r="N45" s="154"/>
      <c r="O45" s="154"/>
      <c r="P45" s="154"/>
      <c r="Q45" s="154"/>
      <c r="R45" s="154"/>
    </row>
    <row r="46" spans="1:18" s="29" customFormat="1" ht="66">
      <c r="A46" s="702"/>
      <c r="B46" s="145" t="s">
        <v>418</v>
      </c>
      <c r="C46" s="86"/>
      <c r="D46" s="156">
        <f>ALAPADATOK!D45</f>
        <v>895220</v>
      </c>
      <c r="E46" s="27"/>
      <c r="F46" s="156">
        <f>ALAPADATOK!I45</f>
        <v>0</v>
      </c>
      <c r="G46" s="123"/>
      <c r="H46" s="156">
        <f>ALAPADATOK!J147</f>
        <v>519711</v>
      </c>
      <c r="I46" s="28"/>
      <c r="J46" s="81">
        <f>SUM(C46:H46)</f>
        <v>1414931</v>
      </c>
      <c r="K46" s="19"/>
      <c r="L46" s="159"/>
      <c r="M46" s="154"/>
      <c r="N46" s="154"/>
      <c r="O46" s="154"/>
      <c r="P46" s="154"/>
      <c r="Q46" s="154"/>
      <c r="R46" s="154"/>
    </row>
    <row r="47" spans="1:18" s="29" customFormat="1" ht="16.5">
      <c r="A47" s="30"/>
      <c r="B47" s="135"/>
      <c r="C47" s="85"/>
      <c r="D47" s="32"/>
      <c r="E47" s="33"/>
      <c r="F47" s="32"/>
      <c r="G47" s="32"/>
      <c r="H47" s="34"/>
      <c r="I47" s="34"/>
      <c r="J47" s="95"/>
      <c r="K47" s="19"/>
      <c r="L47" s="159"/>
      <c r="M47" s="154"/>
      <c r="N47" s="154"/>
      <c r="O47" s="154"/>
      <c r="P47" s="154"/>
      <c r="Q47" s="154"/>
      <c r="R47" s="154"/>
    </row>
    <row r="48" spans="1:18" s="29" customFormat="1" ht="49.5">
      <c r="A48" s="30" t="s">
        <v>105</v>
      </c>
      <c r="B48" s="135" t="s">
        <v>318</v>
      </c>
      <c r="C48" s="85"/>
      <c r="D48" s="156">
        <f>ALAPADATOK!D47</f>
        <v>1556500</v>
      </c>
      <c r="E48" s="33"/>
      <c r="F48" s="156">
        <f>ALAPADATOK!I47</f>
        <v>0</v>
      </c>
      <c r="G48" s="240"/>
      <c r="H48" s="156">
        <f>ALAPADATOK!J149</f>
        <v>945861</v>
      </c>
      <c r="I48" s="34"/>
      <c r="J48" s="81">
        <f>SUM(C48:H48)</f>
        <v>2502361</v>
      </c>
      <c r="K48" s="19"/>
      <c r="L48" s="159"/>
      <c r="M48" s="154"/>
      <c r="N48" s="154"/>
      <c r="O48" s="154"/>
      <c r="P48" s="154"/>
      <c r="Q48" s="154"/>
      <c r="R48" s="154"/>
    </row>
    <row r="49" spans="1:20" s="29" customFormat="1" ht="15.75">
      <c r="A49" s="30"/>
      <c r="B49" s="31"/>
      <c r="C49" s="34"/>
      <c r="D49" s="32"/>
      <c r="E49" s="33"/>
      <c r="F49" s="32"/>
      <c r="G49" s="32"/>
      <c r="H49" s="34"/>
      <c r="I49" s="34"/>
      <c r="J49" s="35"/>
      <c r="K49" s="19"/>
      <c r="L49" s="159"/>
      <c r="M49" s="154"/>
      <c r="N49" s="154"/>
      <c r="O49" s="154"/>
      <c r="P49" s="154"/>
      <c r="Q49" s="154"/>
      <c r="R49" s="154"/>
    </row>
    <row r="50" spans="1:20" s="38" customFormat="1" ht="66">
      <c r="A50" s="152" t="s">
        <v>151</v>
      </c>
      <c r="B50" s="119" t="s">
        <v>419</v>
      </c>
      <c r="C50" s="86"/>
      <c r="D50" s="156">
        <f>ALAPADATOK!D49</f>
        <v>3037944</v>
      </c>
      <c r="E50" s="86"/>
      <c r="F50" s="156">
        <f>ALAPADATOK!I49</f>
        <v>0</v>
      </c>
      <c r="G50" s="123"/>
      <c r="H50" s="156">
        <f>ALAPADATOK!J151</f>
        <v>1651850</v>
      </c>
      <c r="I50" s="237"/>
      <c r="J50" s="81">
        <f>SUM(C50:H50)</f>
        <v>4689794</v>
      </c>
      <c r="K50" s="37"/>
      <c r="L50" s="159"/>
      <c r="M50" s="163"/>
      <c r="N50" s="154"/>
      <c r="O50" s="154"/>
      <c r="P50" s="154"/>
      <c r="Q50" s="154"/>
      <c r="R50" s="154"/>
    </row>
    <row r="51" spans="1:20" s="38" customFormat="1" ht="16.5">
      <c r="A51" s="346"/>
      <c r="B51" s="140"/>
      <c r="C51" s="141"/>
      <c r="D51" s="142"/>
      <c r="E51" s="141"/>
      <c r="F51" s="142"/>
      <c r="G51" s="142"/>
      <c r="H51" s="143"/>
      <c r="I51" s="238"/>
      <c r="J51" s="146"/>
      <c r="K51" s="37"/>
      <c r="L51" s="159"/>
      <c r="M51" s="154"/>
      <c r="N51" s="154"/>
      <c r="O51" s="154"/>
      <c r="P51" s="154"/>
      <c r="Q51" s="154"/>
      <c r="R51" s="154"/>
    </row>
    <row r="52" spans="1:20" s="38" customFormat="1" ht="49.5">
      <c r="A52" s="682" t="s">
        <v>152</v>
      </c>
      <c r="B52" s="140" t="s">
        <v>153</v>
      </c>
      <c r="C52" s="141"/>
      <c r="D52" s="80">
        <f>ALAPADATOK!D51</f>
        <v>-1115</v>
      </c>
      <c r="E52" s="141"/>
      <c r="F52" s="80">
        <f>ALAPADATOK!I51</f>
        <v>0</v>
      </c>
      <c r="G52" s="241"/>
      <c r="H52" s="80">
        <f>ALAPADATOK!J153</f>
        <v>-2006</v>
      </c>
      <c r="I52" s="238"/>
      <c r="J52" s="81">
        <f>SUM(C52:H52)</f>
        <v>-3121</v>
      </c>
      <c r="K52" s="37"/>
      <c r="L52" s="159"/>
      <c r="M52" s="163"/>
      <c r="N52" s="154"/>
      <c r="O52" s="154"/>
      <c r="P52" s="154"/>
      <c r="Q52" s="154"/>
      <c r="R52" s="154"/>
    </row>
    <row r="53" spans="1:20" s="38" customFormat="1" ht="16.5">
      <c r="A53" s="683"/>
      <c r="B53" s="485" t="s">
        <v>134</v>
      </c>
      <c r="C53" s="141"/>
      <c r="D53" s="80">
        <f>ALAPADATOK!D52</f>
        <v>3</v>
      </c>
      <c r="E53" s="141"/>
      <c r="F53" s="80">
        <f>ALAPADATOK!I52</f>
        <v>0</v>
      </c>
      <c r="G53" s="241"/>
      <c r="H53" s="80">
        <f>ALAPADATOK!J154</f>
        <v>-1295</v>
      </c>
      <c r="I53" s="238"/>
      <c r="J53" s="81">
        <f>SUM(C53:H53)</f>
        <v>-1292</v>
      </c>
      <c r="K53" s="37"/>
      <c r="L53" s="159"/>
      <c r="M53" s="163"/>
      <c r="N53" s="154"/>
      <c r="O53" s="154"/>
      <c r="P53" s="154"/>
      <c r="Q53" s="154"/>
      <c r="R53" s="154"/>
    </row>
    <row r="54" spans="1:20" ht="17.25" thickBot="1">
      <c r="A54" s="703"/>
      <c r="B54" s="502" t="s">
        <v>133</v>
      </c>
      <c r="C54" s="39"/>
      <c r="D54" s="486">
        <f>ALAPADATOK!D53</f>
        <v>-1118</v>
      </c>
      <c r="E54" s="40"/>
      <c r="F54" s="486">
        <f>ALAPADATOK!I53</f>
        <v>0</v>
      </c>
      <c r="G54" s="487"/>
      <c r="H54" s="486">
        <f>ALAPADATOK!J155</f>
        <v>-711</v>
      </c>
      <c r="I54" s="488"/>
      <c r="J54" s="489">
        <f>SUM(C54:H54)</f>
        <v>-1829</v>
      </c>
      <c r="K54" s="149"/>
      <c r="L54" s="159"/>
      <c r="M54" s="164"/>
      <c r="N54" s="164"/>
      <c r="O54" s="164"/>
      <c r="P54" s="164"/>
      <c r="Q54" s="164"/>
      <c r="R54" s="154"/>
    </row>
    <row r="55" spans="1:20">
      <c r="A55" s="131"/>
      <c r="C55" s="1"/>
      <c r="D55" s="41"/>
      <c r="E55" s="2"/>
      <c r="F55" s="41"/>
      <c r="G55" s="41"/>
      <c r="H55" s="3"/>
      <c r="I55" s="126"/>
      <c r="J55" s="127"/>
      <c r="K55" s="128"/>
      <c r="L55" s="127"/>
      <c r="M55" s="127"/>
    </row>
    <row r="56" spans="1:20" ht="33">
      <c r="A56" s="125" t="s">
        <v>319</v>
      </c>
      <c r="C56" s="1"/>
      <c r="D56" s="1"/>
      <c r="E56" s="2"/>
      <c r="F56" s="1"/>
      <c r="G56" s="1"/>
      <c r="H56" s="3"/>
      <c r="I56" s="126"/>
      <c r="J56" s="127"/>
      <c r="K56" s="128"/>
      <c r="L56" s="127"/>
      <c r="M56" s="127"/>
    </row>
    <row r="57" spans="1:20" ht="15.75" thickBot="1">
      <c r="A57" s="131"/>
      <c r="C57" s="1"/>
      <c r="D57" s="1"/>
      <c r="E57" s="2"/>
      <c r="F57" s="1"/>
      <c r="G57" s="1"/>
      <c r="H57" s="3"/>
      <c r="I57" s="126"/>
      <c r="J57" s="127"/>
      <c r="K57" s="128"/>
      <c r="L57" s="127"/>
      <c r="M57" s="127"/>
    </row>
    <row r="58" spans="1:20" s="132" customFormat="1" ht="23.25" thickTop="1">
      <c r="A58" s="704" t="s">
        <v>10</v>
      </c>
      <c r="B58" s="717" t="s">
        <v>11</v>
      </c>
      <c r="C58" s="732" t="s">
        <v>12</v>
      </c>
      <c r="D58" s="732"/>
      <c r="E58" s="732"/>
      <c r="F58" s="732"/>
      <c r="G58" s="732"/>
      <c r="H58" s="733"/>
      <c r="I58" s="724" t="s">
        <v>13</v>
      </c>
      <c r="J58" s="724"/>
      <c r="K58" s="724"/>
      <c r="L58" s="724"/>
      <c r="M58" s="724"/>
      <c r="N58" s="725"/>
      <c r="O58" s="723" t="s">
        <v>191</v>
      </c>
      <c r="P58" s="724"/>
      <c r="Q58" s="724"/>
      <c r="R58" s="724"/>
      <c r="S58" s="724"/>
      <c r="T58" s="725"/>
    </row>
    <row r="59" spans="1:20" s="132" customFormat="1" ht="21" customHeight="1">
      <c r="A59" s="705"/>
      <c r="B59" s="718"/>
      <c r="C59" s="730" t="s">
        <v>14</v>
      </c>
      <c r="D59" s="730"/>
      <c r="E59" s="730"/>
      <c r="F59" s="730" t="s">
        <v>15</v>
      </c>
      <c r="G59" s="730"/>
      <c r="H59" s="731"/>
      <c r="I59" s="727" t="s">
        <v>14</v>
      </c>
      <c r="J59" s="727"/>
      <c r="K59" s="727"/>
      <c r="L59" s="728" t="s">
        <v>15</v>
      </c>
      <c r="M59" s="727"/>
      <c r="N59" s="729"/>
      <c r="O59" s="726" t="s">
        <v>14</v>
      </c>
      <c r="P59" s="727"/>
      <c r="Q59" s="727"/>
      <c r="R59" s="728" t="s">
        <v>15</v>
      </c>
      <c r="S59" s="727"/>
      <c r="T59" s="729"/>
    </row>
    <row r="60" spans="1:20" s="132" customFormat="1" ht="21" customHeight="1">
      <c r="A60" s="706"/>
      <c r="B60" s="718"/>
      <c r="C60" s="336" t="s">
        <v>16</v>
      </c>
      <c r="D60" s="336" t="s">
        <v>17</v>
      </c>
      <c r="E60" s="42" t="s">
        <v>18</v>
      </c>
      <c r="F60" s="336" t="s">
        <v>16</v>
      </c>
      <c r="G60" s="336" t="s">
        <v>17</v>
      </c>
      <c r="H60" s="43" t="s">
        <v>18</v>
      </c>
      <c r="I60" s="338" t="s">
        <v>16</v>
      </c>
      <c r="J60" s="336" t="s">
        <v>17</v>
      </c>
      <c r="K60" s="42" t="s">
        <v>18</v>
      </c>
      <c r="L60" s="336" t="s">
        <v>16</v>
      </c>
      <c r="M60" s="336" t="s">
        <v>17</v>
      </c>
      <c r="N60" s="337" t="s">
        <v>18</v>
      </c>
      <c r="O60" s="246" t="s">
        <v>16</v>
      </c>
      <c r="P60" s="336" t="s">
        <v>17</v>
      </c>
      <c r="Q60" s="42" t="s">
        <v>18</v>
      </c>
      <c r="R60" s="336" t="s">
        <v>16</v>
      </c>
      <c r="S60" s="336" t="s">
        <v>17</v>
      </c>
      <c r="T60" s="337" t="s">
        <v>18</v>
      </c>
    </row>
    <row r="61" spans="1:20" ht="15.75">
      <c r="A61" s="329">
        <v>1</v>
      </c>
      <c r="B61" s="96" t="s">
        <v>370</v>
      </c>
      <c r="C61" s="44" t="s">
        <v>19</v>
      </c>
      <c r="D61" s="44" t="s">
        <v>20</v>
      </c>
      <c r="E61" s="45">
        <f>D50</f>
        <v>3037944</v>
      </c>
      <c r="F61" s="44" t="s">
        <v>21</v>
      </c>
      <c r="G61" s="44" t="s">
        <v>22</v>
      </c>
      <c r="H61" s="46">
        <f>E61</f>
        <v>3037944</v>
      </c>
      <c r="I61" s="47" t="s">
        <v>19</v>
      </c>
      <c r="J61" s="44" t="s">
        <v>20</v>
      </c>
      <c r="K61" s="45">
        <f>F50</f>
        <v>0</v>
      </c>
      <c r="L61" s="44" t="s">
        <v>21</v>
      </c>
      <c r="M61" s="44" t="s">
        <v>22</v>
      </c>
      <c r="N61" s="242">
        <f>K61</f>
        <v>0</v>
      </c>
      <c r="O61" s="247" t="s">
        <v>19</v>
      </c>
      <c r="P61" s="44" t="s">
        <v>20</v>
      </c>
      <c r="Q61" s="45">
        <f>H50</f>
        <v>1651850</v>
      </c>
      <c r="R61" s="44" t="s">
        <v>21</v>
      </c>
      <c r="S61" s="44" t="s">
        <v>22</v>
      </c>
      <c r="T61" s="46">
        <f>Q61</f>
        <v>1651850</v>
      </c>
    </row>
    <row r="62" spans="1:20" s="38" customFormat="1" ht="15.75">
      <c r="A62" s="329" t="s">
        <v>23</v>
      </c>
      <c r="B62" s="673" t="s">
        <v>332</v>
      </c>
      <c r="C62" s="44" t="s">
        <v>19</v>
      </c>
      <c r="D62" s="44" t="s">
        <v>24</v>
      </c>
      <c r="E62" s="45">
        <f>F27</f>
        <v>0</v>
      </c>
      <c r="F62" s="44" t="s">
        <v>112</v>
      </c>
      <c r="G62" s="44" t="s">
        <v>25</v>
      </c>
      <c r="H62" s="46">
        <f>E62</f>
        <v>0</v>
      </c>
      <c r="I62" s="47" t="s">
        <v>26</v>
      </c>
      <c r="J62" s="44" t="s">
        <v>27</v>
      </c>
      <c r="K62" s="45">
        <f>E62</f>
        <v>0</v>
      </c>
      <c r="L62" s="44" t="s">
        <v>28</v>
      </c>
      <c r="M62" s="44" t="s">
        <v>29</v>
      </c>
      <c r="N62" s="242">
        <f>K62</f>
        <v>0</v>
      </c>
      <c r="O62" s="249"/>
      <c r="P62" s="93"/>
      <c r="Q62" s="101"/>
      <c r="R62" s="93"/>
      <c r="S62" s="93"/>
      <c r="T62" s="94"/>
    </row>
    <row r="63" spans="1:20" ht="15.75">
      <c r="A63" s="329" t="s">
        <v>30</v>
      </c>
      <c r="B63" s="698"/>
      <c r="C63" s="44" t="s">
        <v>31</v>
      </c>
      <c r="D63" s="44" t="s">
        <v>32</v>
      </c>
      <c r="E63" s="48">
        <f>E62</f>
        <v>0</v>
      </c>
      <c r="F63" s="44" t="s">
        <v>25</v>
      </c>
      <c r="G63" s="44" t="s">
        <v>33</v>
      </c>
      <c r="H63" s="46">
        <f>E63</f>
        <v>0</v>
      </c>
      <c r="I63" s="47" t="s">
        <v>34</v>
      </c>
      <c r="J63" s="44" t="s">
        <v>35</v>
      </c>
      <c r="K63" s="45">
        <f>K62</f>
        <v>0</v>
      </c>
      <c r="L63" s="49" t="s">
        <v>22</v>
      </c>
      <c r="M63" s="49" t="s">
        <v>28</v>
      </c>
      <c r="N63" s="242">
        <f>K63</f>
        <v>0</v>
      </c>
      <c r="O63" s="249"/>
      <c r="P63" s="93"/>
      <c r="Q63" s="101"/>
      <c r="R63" s="255"/>
      <c r="S63" s="255"/>
      <c r="T63" s="94"/>
    </row>
    <row r="64" spans="1:20" ht="15.75">
      <c r="A64" s="329" t="s">
        <v>36</v>
      </c>
      <c r="B64" s="699"/>
      <c r="C64" s="50"/>
      <c r="D64" s="51"/>
      <c r="E64" s="52"/>
      <c r="F64" s="51"/>
      <c r="G64" s="51"/>
      <c r="H64" s="53"/>
      <c r="I64" s="47" t="s">
        <v>37</v>
      </c>
      <c r="J64" s="44" t="s">
        <v>32</v>
      </c>
      <c r="K64" s="45">
        <f>K63</f>
        <v>0</v>
      </c>
      <c r="L64" s="54"/>
      <c r="M64" s="54"/>
      <c r="N64" s="243"/>
      <c r="O64" s="249"/>
      <c r="P64" s="93"/>
      <c r="Q64" s="101"/>
      <c r="R64" s="255"/>
      <c r="S64" s="255"/>
      <c r="T64" s="256"/>
    </row>
    <row r="65" spans="1:20" ht="15.75">
      <c r="A65" s="329" t="s">
        <v>118</v>
      </c>
      <c r="B65" s="98" t="s">
        <v>320</v>
      </c>
      <c r="C65" s="93"/>
      <c r="D65" s="93"/>
      <c r="E65" s="52"/>
      <c r="F65" s="55" t="s">
        <v>50</v>
      </c>
      <c r="G65" s="55" t="s">
        <v>33</v>
      </c>
      <c r="H65" s="91">
        <f>E32</f>
        <v>0</v>
      </c>
      <c r="I65" s="147"/>
      <c r="J65" s="93"/>
      <c r="K65" s="101"/>
      <c r="L65" s="55" t="s">
        <v>48</v>
      </c>
      <c r="M65" s="55" t="s">
        <v>33</v>
      </c>
      <c r="N65" s="268">
        <f>IF(H65&gt;=0,E31-E32,0)</f>
        <v>0</v>
      </c>
      <c r="O65" s="249"/>
      <c r="P65" s="93"/>
      <c r="Q65" s="101"/>
      <c r="R65" s="93"/>
      <c r="S65" s="93"/>
      <c r="T65" s="256"/>
    </row>
    <row r="66" spans="1:20" ht="15.75">
      <c r="A66" s="329" t="s">
        <v>119</v>
      </c>
      <c r="B66" s="98" t="s">
        <v>321</v>
      </c>
      <c r="C66" s="93"/>
      <c r="D66" s="93"/>
      <c r="E66" s="52"/>
      <c r="F66" s="55" t="s">
        <v>50</v>
      </c>
      <c r="G66" s="55" t="s">
        <v>33</v>
      </c>
      <c r="H66" s="91">
        <f>G32</f>
        <v>59220</v>
      </c>
      <c r="I66" s="147"/>
      <c r="J66" s="93"/>
      <c r="K66" s="101"/>
      <c r="L66" s="93"/>
      <c r="M66" s="93"/>
      <c r="N66" s="260"/>
      <c r="O66" s="249"/>
      <c r="P66" s="93"/>
      <c r="Q66" s="101"/>
      <c r="R66" s="55" t="s">
        <v>48</v>
      </c>
      <c r="S66" s="55" t="s">
        <v>33</v>
      </c>
      <c r="T66" s="248">
        <f>IF(H66&gt;=0,G31-G32,0)</f>
        <v>0</v>
      </c>
    </row>
    <row r="67" spans="1:20" ht="31.5" customHeight="1">
      <c r="A67" s="329" t="s">
        <v>120</v>
      </c>
      <c r="B67" s="673" t="s">
        <v>322</v>
      </c>
      <c r="C67" s="44" t="s">
        <v>19</v>
      </c>
      <c r="D67" s="44" t="s">
        <v>170</v>
      </c>
      <c r="E67" s="90">
        <f>H27</f>
        <v>1084024</v>
      </c>
      <c r="F67" s="44" t="s">
        <v>112</v>
      </c>
      <c r="G67" s="44" t="s">
        <v>190</v>
      </c>
      <c r="H67" s="91">
        <f>E67</f>
        <v>1084024</v>
      </c>
      <c r="I67" s="147"/>
      <c r="J67" s="93"/>
      <c r="K67" s="101"/>
      <c r="L67" s="93"/>
      <c r="M67" s="93"/>
      <c r="N67" s="260"/>
      <c r="O67" s="247" t="s">
        <v>98</v>
      </c>
      <c r="P67" s="44" t="s">
        <v>27</v>
      </c>
      <c r="Q67" s="45">
        <f>H67</f>
        <v>1084024</v>
      </c>
      <c r="R67" s="44" t="s">
        <v>28</v>
      </c>
      <c r="S67" s="44" t="s">
        <v>106</v>
      </c>
      <c r="T67" s="46">
        <f>Q67</f>
        <v>1084024</v>
      </c>
    </row>
    <row r="68" spans="1:20" ht="15.75">
      <c r="A68" s="329" t="s">
        <v>154</v>
      </c>
      <c r="B68" s="674"/>
      <c r="C68" s="44" t="s">
        <v>169</v>
      </c>
      <c r="D68" s="44" t="s">
        <v>32</v>
      </c>
      <c r="E68" s="90">
        <f>E67</f>
        <v>1084024</v>
      </c>
      <c r="F68" s="44" t="s">
        <v>190</v>
      </c>
      <c r="G68" s="44" t="s">
        <v>33</v>
      </c>
      <c r="H68" s="91">
        <f>E68</f>
        <v>1084024</v>
      </c>
      <c r="I68" s="147"/>
      <c r="J68" s="93"/>
      <c r="K68" s="101"/>
      <c r="L68" s="93"/>
      <c r="M68" s="93"/>
      <c r="N68" s="260"/>
      <c r="O68" s="247" t="s">
        <v>34</v>
      </c>
      <c r="P68" s="44" t="s">
        <v>165</v>
      </c>
      <c r="Q68" s="45">
        <f>H68</f>
        <v>1084024</v>
      </c>
      <c r="R68" s="49" t="s">
        <v>22</v>
      </c>
      <c r="S68" s="49" t="s">
        <v>39</v>
      </c>
      <c r="T68" s="46">
        <f>Q68</f>
        <v>1084024</v>
      </c>
    </row>
    <row r="69" spans="1:20" ht="15.75">
      <c r="A69" s="329" t="s">
        <v>192</v>
      </c>
      <c r="B69" s="675"/>
      <c r="C69" s="258"/>
      <c r="D69" s="258"/>
      <c r="E69" s="259"/>
      <c r="F69" s="93"/>
      <c r="G69" s="93"/>
      <c r="H69" s="257"/>
      <c r="I69" s="147"/>
      <c r="J69" s="93"/>
      <c r="K69" s="101"/>
      <c r="L69" s="93"/>
      <c r="M69" s="93"/>
      <c r="N69" s="260"/>
      <c r="O69" s="247" t="s">
        <v>37</v>
      </c>
      <c r="P69" s="44" t="s">
        <v>32</v>
      </c>
      <c r="Q69" s="45">
        <f>Q68</f>
        <v>1084024</v>
      </c>
      <c r="R69" s="255"/>
      <c r="S69" s="255"/>
      <c r="T69" s="94"/>
    </row>
    <row r="70" spans="1:20" ht="31.5">
      <c r="A70" s="329" t="s">
        <v>121</v>
      </c>
      <c r="B70" s="97" t="s">
        <v>323</v>
      </c>
      <c r="C70" s="44" t="s">
        <v>37</v>
      </c>
      <c r="D70" s="44" t="s">
        <v>32</v>
      </c>
      <c r="E70" s="45">
        <f>D27</f>
        <v>2159032</v>
      </c>
      <c r="F70" s="55" t="s">
        <v>22</v>
      </c>
      <c r="G70" s="55" t="s">
        <v>33</v>
      </c>
      <c r="H70" s="56">
        <f>E70</f>
        <v>2159032</v>
      </c>
      <c r="I70" s="57"/>
      <c r="J70" s="58"/>
      <c r="K70" s="59"/>
      <c r="L70" s="58"/>
      <c r="M70" s="58"/>
      <c r="N70" s="155"/>
      <c r="O70" s="250"/>
      <c r="P70" s="58"/>
      <c r="Q70" s="59"/>
      <c r="R70" s="58"/>
      <c r="S70" s="58"/>
      <c r="T70" s="60"/>
    </row>
    <row r="71" spans="1:20" ht="31.5">
      <c r="A71" s="334" t="s">
        <v>122</v>
      </c>
      <c r="B71" s="98" t="s">
        <v>155</v>
      </c>
      <c r="C71" s="93"/>
      <c r="D71" s="93"/>
      <c r="E71" s="52"/>
      <c r="F71" s="55" t="s">
        <v>48</v>
      </c>
      <c r="G71" s="55" t="s">
        <v>33</v>
      </c>
      <c r="H71" s="99">
        <f>C31</f>
        <v>86422</v>
      </c>
      <c r="I71" s="57"/>
      <c r="J71" s="58"/>
      <c r="K71" s="59"/>
      <c r="L71" s="58"/>
      <c r="M71" s="58"/>
      <c r="N71" s="155"/>
      <c r="O71" s="250"/>
      <c r="P71" s="58"/>
      <c r="Q71" s="59"/>
      <c r="R71" s="58"/>
      <c r="S71" s="58"/>
      <c r="T71" s="60"/>
    </row>
    <row r="72" spans="1:20" ht="15.75">
      <c r="A72" s="676">
        <v>4</v>
      </c>
      <c r="B72" s="673" t="s">
        <v>156</v>
      </c>
      <c r="C72" s="44" t="s">
        <v>38</v>
      </c>
      <c r="D72" s="44" t="s">
        <v>27</v>
      </c>
      <c r="E72" s="45">
        <f t="shared" ref="E72:E77" si="2">C5</f>
        <v>1255073</v>
      </c>
      <c r="F72" s="692" t="s">
        <v>39</v>
      </c>
      <c r="G72" s="692" t="s">
        <v>29</v>
      </c>
      <c r="H72" s="689">
        <f>SUM(E72:E77)</f>
        <v>5812792</v>
      </c>
      <c r="I72" s="57"/>
      <c r="J72" s="58"/>
      <c r="K72" s="59"/>
      <c r="L72" s="58"/>
      <c r="M72" s="58"/>
      <c r="N72" s="155"/>
      <c r="O72" s="250"/>
      <c r="P72" s="58"/>
      <c r="Q72" s="59"/>
      <c r="R72" s="58"/>
      <c r="S72" s="58"/>
      <c r="T72" s="60"/>
    </row>
    <row r="73" spans="1:20" ht="15.75">
      <c r="A73" s="677"/>
      <c r="B73" s="674"/>
      <c r="C73" s="44" t="s">
        <v>40</v>
      </c>
      <c r="D73" s="44" t="s">
        <v>27</v>
      </c>
      <c r="E73" s="45">
        <f t="shared" si="2"/>
        <v>2192638</v>
      </c>
      <c r="F73" s="693"/>
      <c r="G73" s="693"/>
      <c r="H73" s="690"/>
      <c r="I73" s="57"/>
      <c r="J73" s="58"/>
      <c r="K73" s="59"/>
      <c r="L73" s="58"/>
      <c r="M73" s="58"/>
      <c r="N73" s="155"/>
      <c r="O73" s="250"/>
      <c r="P73" s="58"/>
      <c r="Q73" s="59"/>
      <c r="R73" s="58"/>
      <c r="S73" s="58"/>
      <c r="T73" s="60"/>
    </row>
    <row r="74" spans="1:20" ht="15.75">
      <c r="A74" s="677"/>
      <c r="B74" s="674"/>
      <c r="C74" s="44" t="s">
        <v>41</v>
      </c>
      <c r="D74" s="44" t="s">
        <v>27</v>
      </c>
      <c r="E74" s="45">
        <f t="shared" si="2"/>
        <v>2199175</v>
      </c>
      <c r="F74" s="693"/>
      <c r="G74" s="693"/>
      <c r="H74" s="690"/>
      <c r="I74" s="57"/>
      <c r="J74" s="58"/>
      <c r="K74" s="59"/>
      <c r="L74" s="58"/>
      <c r="M74" s="58"/>
      <c r="N74" s="155"/>
      <c r="O74" s="250"/>
      <c r="P74" s="58"/>
      <c r="Q74" s="59"/>
      <c r="R74" s="58"/>
      <c r="S74" s="58"/>
      <c r="T74" s="60"/>
    </row>
    <row r="75" spans="1:20" ht="15.75">
      <c r="A75" s="677"/>
      <c r="B75" s="674"/>
      <c r="C75" s="44" t="s">
        <v>42</v>
      </c>
      <c r="D75" s="44" t="s">
        <v>27</v>
      </c>
      <c r="E75" s="45">
        <f t="shared" si="2"/>
        <v>96000</v>
      </c>
      <c r="F75" s="693"/>
      <c r="G75" s="693"/>
      <c r="H75" s="690"/>
      <c r="I75" s="57"/>
      <c r="J75" s="58"/>
      <c r="K75" s="59"/>
      <c r="L75" s="58"/>
      <c r="M75" s="58"/>
      <c r="N75" s="155"/>
      <c r="O75" s="250"/>
      <c r="P75" s="58"/>
      <c r="Q75" s="59"/>
      <c r="R75" s="58"/>
      <c r="S75" s="58"/>
      <c r="T75" s="60"/>
    </row>
    <row r="76" spans="1:20" ht="15.75">
      <c r="A76" s="677"/>
      <c r="B76" s="674"/>
      <c r="C76" s="44" t="s">
        <v>44</v>
      </c>
      <c r="D76" s="44" t="s">
        <v>27</v>
      </c>
      <c r="E76" s="45">
        <f t="shared" si="2"/>
        <v>0</v>
      </c>
      <c r="F76" s="693"/>
      <c r="G76" s="693"/>
      <c r="H76" s="690"/>
      <c r="I76" s="57"/>
      <c r="J76" s="58"/>
      <c r="K76" s="59"/>
      <c r="L76" s="58"/>
      <c r="M76" s="58"/>
      <c r="N76" s="155"/>
      <c r="O76" s="250"/>
      <c r="P76" s="58"/>
      <c r="Q76" s="59"/>
      <c r="R76" s="58"/>
      <c r="S76" s="58"/>
      <c r="T76" s="60"/>
    </row>
    <row r="77" spans="1:20" ht="15.75">
      <c r="A77" s="678"/>
      <c r="B77" s="675"/>
      <c r="C77" s="55" t="s">
        <v>43</v>
      </c>
      <c r="D77" s="44" t="s">
        <v>27</v>
      </c>
      <c r="E77" s="45">
        <f t="shared" si="2"/>
        <v>69906</v>
      </c>
      <c r="F77" s="694"/>
      <c r="G77" s="694"/>
      <c r="H77" s="691"/>
      <c r="I77" s="57"/>
      <c r="J77" s="58"/>
      <c r="K77" s="59"/>
      <c r="L77" s="58"/>
      <c r="M77" s="58"/>
      <c r="N77" s="155"/>
      <c r="O77" s="250"/>
      <c r="P77" s="58"/>
      <c r="Q77" s="59"/>
      <c r="R77" s="58"/>
      <c r="S77" s="58"/>
      <c r="T77" s="60"/>
    </row>
    <row r="78" spans="1:20" ht="31.5">
      <c r="A78" s="329">
        <v>5</v>
      </c>
      <c r="B78" s="136" t="s">
        <v>127</v>
      </c>
      <c r="C78" s="58"/>
      <c r="D78" s="58"/>
      <c r="E78" s="59"/>
      <c r="F78" s="58"/>
      <c r="G78" s="58"/>
      <c r="H78" s="60"/>
      <c r="I78" s="57"/>
      <c r="J78" s="58"/>
      <c r="K78" s="59"/>
      <c r="L78" s="58"/>
      <c r="M78" s="58"/>
      <c r="N78" s="155"/>
      <c r="O78" s="250"/>
      <c r="P78" s="58"/>
      <c r="Q78" s="59"/>
      <c r="R78" s="58"/>
      <c r="S78" s="58"/>
      <c r="T78" s="60"/>
    </row>
    <row r="79" spans="1:20" ht="31.5" customHeight="1">
      <c r="A79" s="679" t="s">
        <v>45</v>
      </c>
      <c r="B79" s="673" t="s">
        <v>324</v>
      </c>
      <c r="C79" s="44" t="s">
        <v>34</v>
      </c>
      <c r="D79" s="44" t="s">
        <v>46</v>
      </c>
      <c r="E79" s="45">
        <f>IF(H79&gt;0,IF(H79&gt;E72,E72,H79),0)</f>
        <v>1255073</v>
      </c>
      <c r="F79" s="44" t="s">
        <v>33</v>
      </c>
      <c r="G79" s="44" t="s">
        <v>39</v>
      </c>
      <c r="H79" s="46">
        <f>IF(J21&gt;0,J21,0)</f>
        <v>3313552</v>
      </c>
      <c r="I79" s="57"/>
      <c r="J79" s="58"/>
      <c r="K79" s="59"/>
      <c r="L79" s="58"/>
      <c r="M79" s="58"/>
      <c r="N79" s="155"/>
      <c r="O79" s="250"/>
      <c r="P79" s="58"/>
      <c r="Q79" s="59"/>
      <c r="R79" s="58"/>
      <c r="S79" s="58"/>
      <c r="T79" s="60"/>
    </row>
    <row r="80" spans="1:20" ht="15.75">
      <c r="A80" s="680"/>
      <c r="B80" s="674"/>
      <c r="C80" s="44" t="s">
        <v>34</v>
      </c>
      <c r="D80" s="44" t="s">
        <v>51</v>
      </c>
      <c r="E80" s="45">
        <f>IF($J$21-E79&gt;0,$J$21-E79,0)</f>
        <v>2058479</v>
      </c>
      <c r="F80" s="93"/>
      <c r="G80" s="93"/>
      <c r="H80" s="94"/>
      <c r="I80" s="57"/>
      <c r="J80" s="58"/>
      <c r="K80" s="59"/>
      <c r="L80" s="58"/>
      <c r="M80" s="58"/>
      <c r="N80" s="155"/>
      <c r="O80" s="250"/>
      <c r="P80" s="58"/>
      <c r="Q80" s="59"/>
      <c r="R80" s="58"/>
      <c r="S80" s="58"/>
      <c r="T80" s="60"/>
    </row>
    <row r="81" spans="1:20" ht="15.75">
      <c r="A81" s="680"/>
      <c r="B81" s="674"/>
      <c r="C81" s="44" t="s">
        <v>34</v>
      </c>
      <c r="D81" s="44" t="s">
        <v>52</v>
      </c>
      <c r="E81" s="45">
        <f>IF($J$21-SUM(E79:E80)&gt;0,$J$21-SUM(E79:E80),0)</f>
        <v>0</v>
      </c>
      <c r="F81" s="93"/>
      <c r="G81" s="93"/>
      <c r="H81" s="94"/>
      <c r="I81" s="57"/>
      <c r="J81" s="58"/>
      <c r="K81" s="59"/>
      <c r="L81" s="58"/>
      <c r="M81" s="58"/>
      <c r="N81" s="155"/>
      <c r="O81" s="250"/>
      <c r="P81" s="58"/>
      <c r="Q81" s="59"/>
      <c r="R81" s="58"/>
      <c r="S81" s="58"/>
      <c r="T81" s="60"/>
    </row>
    <row r="82" spans="1:20" ht="15.75">
      <c r="A82" s="680"/>
      <c r="B82" s="674"/>
      <c r="C82" s="44" t="s">
        <v>34</v>
      </c>
      <c r="D82" s="44" t="s">
        <v>53</v>
      </c>
      <c r="E82" s="45">
        <f>IF($J$21-SUM(E79:E81)&gt;0,$J$21-SUM(E79:E81),0)</f>
        <v>0</v>
      </c>
      <c r="F82" s="93"/>
      <c r="G82" s="93"/>
      <c r="H82" s="94"/>
      <c r="I82" s="57"/>
      <c r="J82" s="58"/>
      <c r="K82" s="59"/>
      <c r="L82" s="58"/>
      <c r="M82" s="58"/>
      <c r="N82" s="155"/>
      <c r="O82" s="250"/>
      <c r="P82" s="58"/>
      <c r="Q82" s="59"/>
      <c r="R82" s="58"/>
      <c r="S82" s="58"/>
      <c r="T82" s="60"/>
    </row>
    <row r="83" spans="1:20" ht="15.75">
      <c r="A83" s="680"/>
      <c r="B83" s="674"/>
      <c r="C83" s="44" t="s">
        <v>34</v>
      </c>
      <c r="D83" s="44" t="s">
        <v>55</v>
      </c>
      <c r="E83" s="45">
        <f>IF($J$21-SUM(E79:E82)&gt;0,$J$21-SUM(E79:E82),0)</f>
        <v>0</v>
      </c>
      <c r="F83" s="93"/>
      <c r="G83" s="93"/>
      <c r="H83" s="94"/>
      <c r="I83" s="57"/>
      <c r="J83" s="58"/>
      <c r="K83" s="59"/>
      <c r="L83" s="58"/>
      <c r="M83" s="58"/>
      <c r="N83" s="155"/>
      <c r="O83" s="250"/>
      <c r="P83" s="58"/>
      <c r="Q83" s="59"/>
      <c r="R83" s="58"/>
      <c r="S83" s="58"/>
      <c r="T83" s="60"/>
    </row>
    <row r="84" spans="1:20" ht="15.75">
      <c r="A84" s="681"/>
      <c r="B84" s="675"/>
      <c r="C84" s="44" t="s">
        <v>34</v>
      </c>
      <c r="D84" s="55" t="s">
        <v>54</v>
      </c>
      <c r="E84" s="45">
        <f>IF($J$21-SUM(E79:E83)&gt;0,$J$21-SUM(E79:E83),0)</f>
        <v>0</v>
      </c>
      <c r="F84" s="93"/>
      <c r="G84" s="93"/>
      <c r="H84" s="94"/>
      <c r="I84" s="57"/>
      <c r="J84" s="58"/>
      <c r="K84" s="59"/>
      <c r="L84" s="58"/>
      <c r="M84" s="58"/>
      <c r="N84" s="155"/>
      <c r="O84" s="250"/>
      <c r="P84" s="58"/>
      <c r="Q84" s="59"/>
      <c r="R84" s="58"/>
      <c r="S84" s="58"/>
      <c r="T84" s="60"/>
    </row>
    <row r="85" spans="1:20" ht="31.5" customHeight="1">
      <c r="A85" s="332" t="s">
        <v>47</v>
      </c>
      <c r="B85" s="673" t="s">
        <v>100</v>
      </c>
      <c r="C85" s="55" t="s">
        <v>107</v>
      </c>
      <c r="D85" s="55" t="s">
        <v>27</v>
      </c>
      <c r="E85" s="45">
        <f>J24</f>
        <v>0</v>
      </c>
      <c r="F85" s="93"/>
      <c r="G85" s="93"/>
      <c r="H85" s="94"/>
      <c r="I85" s="57"/>
      <c r="J85" s="58"/>
      <c r="K85" s="59"/>
      <c r="L85" s="58"/>
      <c r="M85" s="58"/>
      <c r="N85" s="155"/>
      <c r="O85" s="250"/>
      <c r="P85" s="58"/>
      <c r="Q85" s="59"/>
      <c r="R85" s="58"/>
      <c r="S85" s="58"/>
      <c r="T85" s="60"/>
    </row>
    <row r="86" spans="1:20" ht="15.75">
      <c r="A86" s="332" t="s">
        <v>49</v>
      </c>
      <c r="B86" s="674"/>
      <c r="C86" s="55" t="s">
        <v>34</v>
      </c>
      <c r="D86" s="55" t="s">
        <v>108</v>
      </c>
      <c r="E86" s="45">
        <f>E85</f>
        <v>0</v>
      </c>
      <c r="F86" s="93"/>
      <c r="G86" s="93"/>
      <c r="H86" s="94"/>
      <c r="I86" s="57"/>
      <c r="J86" s="58"/>
      <c r="K86" s="59"/>
      <c r="L86" s="58"/>
      <c r="M86" s="58"/>
      <c r="N86" s="155"/>
      <c r="O86" s="250"/>
      <c r="P86" s="58"/>
      <c r="Q86" s="59"/>
      <c r="R86" s="58"/>
      <c r="S86" s="58"/>
      <c r="T86" s="60"/>
    </row>
    <row r="87" spans="1:20" ht="15.75" customHeight="1">
      <c r="A87" s="332" t="s">
        <v>94</v>
      </c>
      <c r="B87" s="675"/>
      <c r="C87" s="55" t="s">
        <v>19</v>
      </c>
      <c r="D87" s="55" t="s">
        <v>109</v>
      </c>
      <c r="E87" s="45">
        <f>E86</f>
        <v>0</v>
      </c>
      <c r="F87" s="44" t="s">
        <v>39</v>
      </c>
      <c r="G87" s="44" t="s">
        <v>25</v>
      </c>
      <c r="H87" s="46">
        <f>E87</f>
        <v>0</v>
      </c>
      <c r="I87" s="57"/>
      <c r="J87" s="58"/>
      <c r="K87" s="59"/>
      <c r="L87" s="58"/>
      <c r="M87" s="58"/>
      <c r="N87" s="155"/>
      <c r="O87" s="250"/>
      <c r="P87" s="58"/>
      <c r="Q87" s="59"/>
      <c r="R87" s="58"/>
      <c r="S87" s="58"/>
      <c r="T87" s="60"/>
    </row>
    <row r="88" spans="1:20" ht="31.5">
      <c r="A88" s="332" t="s">
        <v>110</v>
      </c>
      <c r="B88" s="100" t="s">
        <v>326</v>
      </c>
      <c r="C88" s="58"/>
      <c r="D88" s="58"/>
      <c r="E88" s="59"/>
      <c r="F88" s="44" t="s">
        <v>33</v>
      </c>
      <c r="G88" s="44" t="s">
        <v>48</v>
      </c>
      <c r="H88" s="46">
        <f>D22</f>
        <v>115230</v>
      </c>
      <c r="I88" s="57"/>
      <c r="J88" s="58"/>
      <c r="K88" s="59"/>
      <c r="L88" s="58"/>
      <c r="M88" s="58"/>
      <c r="N88" s="155"/>
      <c r="O88" s="250"/>
      <c r="P88" s="58"/>
      <c r="Q88" s="59"/>
      <c r="R88" s="58"/>
      <c r="S88" s="58"/>
      <c r="T88" s="60"/>
    </row>
    <row r="89" spans="1:20" ht="31.5">
      <c r="A89" s="332" t="s">
        <v>111</v>
      </c>
      <c r="B89" s="100" t="s">
        <v>327</v>
      </c>
      <c r="C89" s="58"/>
      <c r="D89" s="58"/>
      <c r="E89" s="59"/>
      <c r="F89" s="44" t="s">
        <v>33</v>
      </c>
      <c r="G89" s="44" t="s">
        <v>50</v>
      </c>
      <c r="H89" s="46">
        <f>F22+H22</f>
        <v>78960</v>
      </c>
      <c r="I89" s="57"/>
      <c r="J89" s="58"/>
      <c r="K89" s="59"/>
      <c r="L89" s="58"/>
      <c r="M89" s="58"/>
      <c r="N89" s="155"/>
      <c r="O89" s="250"/>
      <c r="P89" s="58"/>
      <c r="Q89" s="59"/>
      <c r="R89" s="58"/>
      <c r="S89" s="58"/>
      <c r="T89" s="60"/>
    </row>
    <row r="90" spans="1:20" ht="63">
      <c r="A90" s="333" t="s">
        <v>128</v>
      </c>
      <c r="B90" s="100" t="s">
        <v>328</v>
      </c>
      <c r="C90" s="58"/>
      <c r="D90" s="58"/>
      <c r="E90" s="59"/>
      <c r="F90" s="137" t="s">
        <v>50</v>
      </c>
      <c r="G90" s="137" t="s">
        <v>33</v>
      </c>
      <c r="H90" s="138">
        <f>IF(E$31-E$32&gt;=F$34,(E$31-E$32)-F$34,N$65)</f>
        <v>0</v>
      </c>
      <c r="I90" s="57"/>
      <c r="J90" s="58"/>
      <c r="K90" s="59"/>
      <c r="L90" s="55" t="s">
        <v>33</v>
      </c>
      <c r="M90" s="55" t="s">
        <v>48</v>
      </c>
      <c r="N90" s="244">
        <f>H90</f>
        <v>0</v>
      </c>
      <c r="O90" s="250"/>
      <c r="P90" s="58"/>
      <c r="Q90" s="59"/>
      <c r="R90" s="93"/>
      <c r="S90" s="93"/>
      <c r="T90" s="94"/>
    </row>
    <row r="91" spans="1:20" ht="31.5">
      <c r="A91" s="333" t="s">
        <v>129</v>
      </c>
      <c r="B91" s="100" t="s">
        <v>329</v>
      </c>
      <c r="C91" s="58"/>
      <c r="D91" s="58"/>
      <c r="E91" s="59"/>
      <c r="F91" s="137" t="s">
        <v>33</v>
      </c>
      <c r="G91" s="137" t="s">
        <v>50</v>
      </c>
      <c r="H91" s="138">
        <f>IF(E$31-E$32&lt;F$34,F$34,0)</f>
        <v>0</v>
      </c>
      <c r="I91" s="57"/>
      <c r="J91" s="58"/>
      <c r="K91" s="59"/>
      <c r="L91" s="55" t="s">
        <v>48</v>
      </c>
      <c r="M91" s="55" t="s">
        <v>33</v>
      </c>
      <c r="N91" s="244">
        <f>H91</f>
        <v>0</v>
      </c>
      <c r="O91" s="250"/>
      <c r="P91" s="58"/>
      <c r="Q91" s="59"/>
      <c r="R91" s="93"/>
      <c r="S91" s="93"/>
      <c r="T91" s="94"/>
    </row>
    <row r="92" spans="1:20" ht="63">
      <c r="A92" s="333" t="s">
        <v>193</v>
      </c>
      <c r="B92" s="100" t="s">
        <v>330</v>
      </c>
      <c r="C92" s="58"/>
      <c r="D92" s="58"/>
      <c r="E92" s="59"/>
      <c r="F92" s="137" t="s">
        <v>50</v>
      </c>
      <c r="G92" s="137" t="s">
        <v>33</v>
      </c>
      <c r="H92" s="138">
        <f>IF(G31-G32&gt;=H34,(G31-G32)-H34,T65)</f>
        <v>0</v>
      </c>
      <c r="I92" s="57"/>
      <c r="J92" s="58"/>
      <c r="K92" s="59"/>
      <c r="L92" s="93"/>
      <c r="M92" s="93"/>
      <c r="N92" s="245"/>
      <c r="O92" s="250"/>
      <c r="P92" s="58"/>
      <c r="Q92" s="59"/>
      <c r="R92" s="55" t="s">
        <v>33</v>
      </c>
      <c r="S92" s="55" t="s">
        <v>48</v>
      </c>
      <c r="T92" s="56">
        <f>H92</f>
        <v>0</v>
      </c>
    </row>
    <row r="93" spans="1:20" ht="31.5">
      <c r="A93" s="333" t="s">
        <v>194</v>
      </c>
      <c r="B93" s="100" t="s">
        <v>196</v>
      </c>
      <c r="C93" s="58"/>
      <c r="D93" s="58"/>
      <c r="E93" s="59"/>
      <c r="F93" s="137" t="s">
        <v>33</v>
      </c>
      <c r="G93" s="137" t="s">
        <v>50</v>
      </c>
      <c r="H93" s="138">
        <f>IF(G31-G32&lt;H34,H34,0)</f>
        <v>0</v>
      </c>
      <c r="I93" s="57"/>
      <c r="J93" s="58"/>
      <c r="K93" s="59"/>
      <c r="L93" s="93"/>
      <c r="M93" s="93"/>
      <c r="N93" s="245"/>
      <c r="O93" s="250"/>
      <c r="P93" s="58"/>
      <c r="Q93" s="59"/>
      <c r="R93" s="55" t="s">
        <v>48</v>
      </c>
      <c r="S93" s="55" t="s">
        <v>33</v>
      </c>
      <c r="T93" s="56">
        <f>H93</f>
        <v>0</v>
      </c>
    </row>
    <row r="94" spans="1:20" ht="15.75" customHeight="1">
      <c r="A94" s="679">
        <v>6</v>
      </c>
      <c r="B94" s="673" t="s">
        <v>331</v>
      </c>
      <c r="C94" s="44" t="s">
        <v>34</v>
      </c>
      <c r="D94" s="44" t="s">
        <v>46</v>
      </c>
      <c r="E94" s="45">
        <f t="shared" ref="E94:E99" si="3">E72-E79</f>
        <v>0</v>
      </c>
      <c r="F94" s="58"/>
      <c r="G94" s="58"/>
      <c r="H94" s="60"/>
      <c r="I94" s="57"/>
      <c r="J94" s="58"/>
      <c r="K94" s="59"/>
      <c r="L94" s="58"/>
      <c r="M94" s="58"/>
      <c r="N94" s="155"/>
      <c r="O94" s="250"/>
      <c r="P94" s="58"/>
      <c r="Q94" s="59"/>
      <c r="R94" s="58"/>
      <c r="S94" s="58"/>
      <c r="T94" s="60"/>
    </row>
    <row r="95" spans="1:20" ht="15.75">
      <c r="A95" s="680"/>
      <c r="B95" s="674"/>
      <c r="C95" s="44" t="s">
        <v>34</v>
      </c>
      <c r="D95" s="44" t="s">
        <v>51</v>
      </c>
      <c r="E95" s="45">
        <f t="shared" si="3"/>
        <v>134159</v>
      </c>
      <c r="F95" s="58"/>
      <c r="G95" s="58"/>
      <c r="H95" s="60"/>
      <c r="I95" s="57"/>
      <c r="J95" s="58"/>
      <c r="K95" s="59"/>
      <c r="L95" s="58"/>
      <c r="M95" s="58"/>
      <c r="N95" s="155"/>
      <c r="O95" s="250"/>
      <c r="P95" s="58"/>
      <c r="Q95" s="59"/>
      <c r="R95" s="58"/>
      <c r="S95" s="58"/>
      <c r="T95" s="60"/>
    </row>
    <row r="96" spans="1:20" ht="15.75">
      <c r="A96" s="680"/>
      <c r="B96" s="674"/>
      <c r="C96" s="44" t="s">
        <v>34</v>
      </c>
      <c r="D96" s="44" t="s">
        <v>52</v>
      </c>
      <c r="E96" s="45">
        <f t="shared" si="3"/>
        <v>2199175</v>
      </c>
      <c r="F96" s="58"/>
      <c r="G96" s="58"/>
      <c r="H96" s="60"/>
      <c r="I96" s="57"/>
      <c r="J96" s="58"/>
      <c r="K96" s="59"/>
      <c r="L96" s="58"/>
      <c r="M96" s="58"/>
      <c r="N96" s="155"/>
      <c r="O96" s="250"/>
      <c r="P96" s="58"/>
      <c r="Q96" s="59"/>
      <c r="R96" s="58"/>
      <c r="S96" s="58"/>
      <c r="T96" s="60"/>
    </row>
    <row r="97" spans="1:20" ht="15.75">
      <c r="A97" s="680"/>
      <c r="B97" s="674"/>
      <c r="C97" s="44" t="s">
        <v>34</v>
      </c>
      <c r="D97" s="44" t="s">
        <v>53</v>
      </c>
      <c r="E97" s="45">
        <f t="shared" si="3"/>
        <v>96000</v>
      </c>
      <c r="F97" s="58"/>
      <c r="G97" s="58"/>
      <c r="H97" s="60"/>
      <c r="I97" s="57"/>
      <c r="J97" s="58"/>
      <c r="K97" s="59"/>
      <c r="L97" s="58"/>
      <c r="M97" s="58"/>
      <c r="N97" s="155"/>
      <c r="O97" s="250"/>
      <c r="P97" s="58"/>
      <c r="Q97" s="59"/>
      <c r="R97" s="58"/>
      <c r="S97" s="58"/>
      <c r="T97" s="60"/>
    </row>
    <row r="98" spans="1:20" ht="15.75">
      <c r="A98" s="680"/>
      <c r="B98" s="674"/>
      <c r="C98" s="44" t="s">
        <v>34</v>
      </c>
      <c r="D98" s="44" t="s">
        <v>55</v>
      </c>
      <c r="E98" s="45">
        <f t="shared" si="3"/>
        <v>0</v>
      </c>
      <c r="F98" s="58"/>
      <c r="G98" s="58"/>
      <c r="H98" s="60"/>
      <c r="I98" s="57"/>
      <c r="J98" s="58"/>
      <c r="K98" s="59"/>
      <c r="L98" s="58"/>
      <c r="M98" s="58"/>
      <c r="N98" s="155"/>
      <c r="O98" s="250"/>
      <c r="P98" s="58"/>
      <c r="Q98" s="59"/>
      <c r="R98" s="58"/>
      <c r="S98" s="58"/>
      <c r="T98" s="60"/>
    </row>
    <row r="99" spans="1:20" ht="15.75">
      <c r="A99" s="681"/>
      <c r="B99" s="675"/>
      <c r="C99" s="44" t="s">
        <v>34</v>
      </c>
      <c r="D99" s="55" t="s">
        <v>54</v>
      </c>
      <c r="E99" s="45">
        <f t="shared" si="3"/>
        <v>69906</v>
      </c>
      <c r="F99" s="58"/>
      <c r="G99" s="58"/>
      <c r="H99" s="60"/>
      <c r="I99" s="57"/>
      <c r="J99" s="58"/>
      <c r="K99" s="59"/>
      <c r="L99" s="58"/>
      <c r="M99" s="58"/>
      <c r="N99" s="155"/>
      <c r="O99" s="250"/>
      <c r="P99" s="58"/>
      <c r="Q99" s="59"/>
      <c r="R99" s="58"/>
      <c r="S99" s="58"/>
      <c r="T99" s="60"/>
    </row>
    <row r="100" spans="1:20" ht="31.5">
      <c r="A100" s="332">
        <v>7</v>
      </c>
      <c r="B100" s="97" t="s">
        <v>333</v>
      </c>
      <c r="C100" s="58"/>
      <c r="D100" s="58"/>
      <c r="E100" s="59"/>
      <c r="F100" s="58"/>
      <c r="G100" s="58"/>
      <c r="H100" s="60"/>
      <c r="I100" s="57"/>
      <c r="J100" s="58"/>
      <c r="K100" s="59"/>
      <c r="L100" s="58"/>
      <c r="M100" s="58"/>
      <c r="N100" s="155"/>
      <c r="O100" s="250"/>
      <c r="P100" s="58"/>
      <c r="Q100" s="59"/>
      <c r="R100" s="58"/>
      <c r="S100" s="58"/>
      <c r="T100" s="60"/>
    </row>
    <row r="101" spans="1:20" ht="15.75">
      <c r="A101" s="262" t="s">
        <v>56</v>
      </c>
      <c r="B101" s="673" t="s">
        <v>334</v>
      </c>
      <c r="C101" s="44" t="s">
        <v>19</v>
      </c>
      <c r="D101" s="44" t="s">
        <v>57</v>
      </c>
      <c r="E101" s="45">
        <f>D45</f>
        <v>661280</v>
      </c>
      <c r="F101" s="44" t="s">
        <v>58</v>
      </c>
      <c r="G101" s="44" t="s">
        <v>59</v>
      </c>
      <c r="H101" s="46">
        <f>E101</f>
        <v>661280</v>
      </c>
      <c r="I101" s="57"/>
      <c r="J101" s="58"/>
      <c r="K101" s="59"/>
      <c r="L101" s="58"/>
      <c r="M101" s="58"/>
      <c r="N101" s="155"/>
      <c r="O101" s="250"/>
      <c r="P101" s="58"/>
      <c r="Q101" s="59"/>
      <c r="R101" s="58"/>
      <c r="S101" s="58"/>
      <c r="T101" s="60"/>
    </row>
    <row r="102" spans="1:20" ht="15.75">
      <c r="A102" s="262" t="s">
        <v>60</v>
      </c>
      <c r="B102" s="675"/>
      <c r="C102" s="44" t="s">
        <v>61</v>
      </c>
      <c r="D102" s="44" t="s">
        <v>32</v>
      </c>
      <c r="E102" s="45">
        <f>E101</f>
        <v>661280</v>
      </c>
      <c r="F102" s="44" t="s">
        <v>59</v>
      </c>
      <c r="G102" s="44" t="s">
        <v>39</v>
      </c>
      <c r="H102" s="46">
        <f>E102</f>
        <v>661280</v>
      </c>
      <c r="I102" s="57"/>
      <c r="J102" s="58"/>
      <c r="K102" s="59"/>
      <c r="L102" s="58"/>
      <c r="M102" s="58"/>
      <c r="N102" s="155"/>
      <c r="O102" s="250"/>
      <c r="P102" s="58"/>
      <c r="Q102" s="59"/>
      <c r="R102" s="58"/>
      <c r="S102" s="58"/>
      <c r="T102" s="60"/>
    </row>
    <row r="103" spans="1:20" ht="34.5" customHeight="1">
      <c r="A103" s="262" t="s">
        <v>62</v>
      </c>
      <c r="B103" s="97" t="s">
        <v>335</v>
      </c>
      <c r="C103" s="44" t="s">
        <v>37</v>
      </c>
      <c r="D103" s="44" t="s">
        <v>32</v>
      </c>
      <c r="E103" s="82">
        <f>D46-C30</f>
        <v>866412</v>
      </c>
      <c r="F103" s="44" t="s">
        <v>22</v>
      </c>
      <c r="G103" s="44" t="s">
        <v>39</v>
      </c>
      <c r="H103" s="46">
        <f>E103</f>
        <v>866412</v>
      </c>
      <c r="I103" s="57"/>
      <c r="J103" s="58"/>
      <c r="K103" s="59"/>
      <c r="L103" s="58"/>
      <c r="M103" s="58"/>
      <c r="N103" s="155"/>
      <c r="O103" s="250"/>
      <c r="P103" s="58"/>
      <c r="Q103" s="59"/>
      <c r="R103" s="58"/>
      <c r="S103" s="58"/>
      <c r="T103" s="60"/>
    </row>
    <row r="104" spans="1:20" ht="19.5" customHeight="1">
      <c r="A104" s="262" t="s">
        <v>63</v>
      </c>
      <c r="B104" s="673" t="s">
        <v>376</v>
      </c>
      <c r="C104" s="44" t="s">
        <v>19</v>
      </c>
      <c r="D104" s="44" t="s">
        <v>24</v>
      </c>
      <c r="E104" s="45">
        <f>F48-E30</f>
        <v>0</v>
      </c>
      <c r="F104" s="44" t="s">
        <v>112</v>
      </c>
      <c r="G104" s="44" t="s">
        <v>25</v>
      </c>
      <c r="H104" s="46">
        <f>E104</f>
        <v>0</v>
      </c>
      <c r="I104" s="47" t="s">
        <v>26</v>
      </c>
      <c r="J104" s="44" t="s">
        <v>27</v>
      </c>
      <c r="K104" s="45">
        <f>E104</f>
        <v>0</v>
      </c>
      <c r="L104" s="44" t="s">
        <v>28</v>
      </c>
      <c r="M104" s="44" t="s">
        <v>29</v>
      </c>
      <c r="N104" s="242">
        <f>K104</f>
        <v>0</v>
      </c>
      <c r="O104" s="249"/>
      <c r="P104" s="93"/>
      <c r="Q104" s="101"/>
      <c r="R104" s="93"/>
      <c r="S104" s="93"/>
      <c r="T104" s="94"/>
    </row>
    <row r="105" spans="1:20" ht="22.5" customHeight="1">
      <c r="A105" s="262" t="s">
        <v>64</v>
      </c>
      <c r="B105" s="675"/>
      <c r="C105" s="44" t="s">
        <v>31</v>
      </c>
      <c r="D105" s="44" t="s">
        <v>32</v>
      </c>
      <c r="E105" s="45">
        <f>E104</f>
        <v>0</v>
      </c>
      <c r="F105" s="44" t="s">
        <v>25</v>
      </c>
      <c r="G105" s="44" t="s">
        <v>39</v>
      </c>
      <c r="H105" s="46">
        <f>E105</f>
        <v>0</v>
      </c>
      <c r="I105" s="47" t="s">
        <v>34</v>
      </c>
      <c r="J105" s="44" t="s">
        <v>35</v>
      </c>
      <c r="K105" s="45">
        <f>E105</f>
        <v>0</v>
      </c>
      <c r="L105" s="58"/>
      <c r="M105" s="58"/>
      <c r="N105" s="155"/>
      <c r="O105" s="249"/>
      <c r="P105" s="93"/>
      <c r="Q105" s="101"/>
      <c r="R105" s="93"/>
      <c r="S105" s="93"/>
      <c r="T105" s="94"/>
    </row>
    <row r="106" spans="1:20" ht="15.75">
      <c r="A106" s="262" t="s">
        <v>65</v>
      </c>
      <c r="B106" s="710" t="s">
        <v>377</v>
      </c>
      <c r="C106" s="58"/>
      <c r="D106" s="58"/>
      <c r="E106" s="59"/>
      <c r="F106" s="58"/>
      <c r="G106" s="58"/>
      <c r="H106" s="60"/>
      <c r="I106" s="47" t="s">
        <v>19</v>
      </c>
      <c r="J106" s="44" t="s">
        <v>57</v>
      </c>
      <c r="K106" s="45">
        <f>F45</f>
        <v>0</v>
      </c>
      <c r="L106" s="44" t="s">
        <v>58</v>
      </c>
      <c r="M106" s="44" t="s">
        <v>59</v>
      </c>
      <c r="N106" s="242">
        <f t="shared" ref="N106:N110" si="4">K106</f>
        <v>0</v>
      </c>
      <c r="O106" s="249"/>
      <c r="P106" s="93"/>
      <c r="Q106" s="101"/>
      <c r="R106" s="93"/>
      <c r="S106" s="93"/>
      <c r="T106" s="94"/>
    </row>
    <row r="107" spans="1:20" ht="15.75">
      <c r="A107" s="262" t="s">
        <v>66</v>
      </c>
      <c r="B107" s="699"/>
      <c r="C107" s="58"/>
      <c r="D107" s="58"/>
      <c r="E107" s="59"/>
      <c r="F107" s="58"/>
      <c r="G107" s="58"/>
      <c r="H107" s="60"/>
      <c r="I107" s="47" t="s">
        <v>61</v>
      </c>
      <c r="J107" s="44" t="s">
        <v>32</v>
      </c>
      <c r="K107" s="45">
        <f>K106</f>
        <v>0</v>
      </c>
      <c r="L107" s="44" t="s">
        <v>59</v>
      </c>
      <c r="M107" s="44" t="s">
        <v>28</v>
      </c>
      <c r="N107" s="242">
        <f t="shared" si="4"/>
        <v>0</v>
      </c>
      <c r="O107" s="249"/>
      <c r="P107" s="93"/>
      <c r="Q107" s="101"/>
      <c r="R107" s="93"/>
      <c r="S107" s="93"/>
      <c r="T107" s="94"/>
    </row>
    <row r="108" spans="1:20" ht="31.5" customHeight="1">
      <c r="A108" s="262" t="s">
        <v>67</v>
      </c>
      <c r="B108" s="97" t="s">
        <v>378</v>
      </c>
      <c r="C108" s="58"/>
      <c r="D108" s="58"/>
      <c r="E108" s="59"/>
      <c r="F108" s="58"/>
      <c r="G108" s="58"/>
      <c r="H108" s="60"/>
      <c r="I108" s="47" t="s">
        <v>37</v>
      </c>
      <c r="J108" s="44" t="s">
        <v>32</v>
      </c>
      <c r="K108" s="82">
        <f>F46-E30</f>
        <v>0</v>
      </c>
      <c r="L108" s="44" t="s">
        <v>22</v>
      </c>
      <c r="M108" s="44" t="s">
        <v>28</v>
      </c>
      <c r="N108" s="242">
        <f t="shared" si="4"/>
        <v>0</v>
      </c>
      <c r="O108" s="249"/>
      <c r="P108" s="93"/>
      <c r="Q108" s="101"/>
      <c r="R108" s="93"/>
      <c r="S108" s="93"/>
      <c r="T108" s="94"/>
    </row>
    <row r="109" spans="1:20" ht="15.75">
      <c r="A109" s="262" t="s">
        <v>68</v>
      </c>
      <c r="B109" s="710" t="s">
        <v>336</v>
      </c>
      <c r="C109" s="44" t="s">
        <v>19</v>
      </c>
      <c r="D109" s="44" t="s">
        <v>69</v>
      </c>
      <c r="E109" s="45">
        <f>C18</f>
        <v>0</v>
      </c>
      <c r="F109" s="44" t="s">
        <v>70</v>
      </c>
      <c r="G109" s="44" t="s">
        <v>71</v>
      </c>
      <c r="H109" s="46">
        <f>E109</f>
        <v>0</v>
      </c>
      <c r="I109" s="47" t="s">
        <v>19</v>
      </c>
      <c r="J109" s="44" t="s">
        <v>135</v>
      </c>
      <c r="K109" s="45">
        <f>E18</f>
        <v>0</v>
      </c>
      <c r="L109" s="44" t="s">
        <v>112</v>
      </c>
      <c r="M109" s="44" t="s">
        <v>73</v>
      </c>
      <c r="N109" s="46">
        <f t="shared" si="4"/>
        <v>0</v>
      </c>
      <c r="O109" s="47" t="s">
        <v>19</v>
      </c>
      <c r="P109" s="44" t="s">
        <v>69</v>
      </c>
      <c r="Q109" s="45">
        <f>G18</f>
        <v>0</v>
      </c>
      <c r="R109" s="44" t="s">
        <v>70</v>
      </c>
      <c r="S109" s="44" t="s">
        <v>71</v>
      </c>
      <c r="T109" s="46">
        <f>Q109</f>
        <v>0</v>
      </c>
    </row>
    <row r="110" spans="1:20" ht="15.75">
      <c r="A110" s="262" t="s">
        <v>74</v>
      </c>
      <c r="B110" s="699"/>
      <c r="C110" s="44" t="s">
        <v>75</v>
      </c>
      <c r="D110" s="44" t="s">
        <v>32</v>
      </c>
      <c r="E110" s="45">
        <f>E109</f>
        <v>0</v>
      </c>
      <c r="F110" s="44" t="s">
        <v>71</v>
      </c>
      <c r="G110" s="44" t="s">
        <v>39</v>
      </c>
      <c r="H110" s="46">
        <f>E110</f>
        <v>0</v>
      </c>
      <c r="I110" s="47" t="s">
        <v>136</v>
      </c>
      <c r="J110" s="44" t="s">
        <v>32</v>
      </c>
      <c r="K110" s="45">
        <f>K109</f>
        <v>0</v>
      </c>
      <c r="L110" s="44" t="s">
        <v>73</v>
      </c>
      <c r="M110" s="44" t="s">
        <v>28</v>
      </c>
      <c r="N110" s="46">
        <f t="shared" si="4"/>
        <v>0</v>
      </c>
      <c r="O110" s="47" t="s">
        <v>75</v>
      </c>
      <c r="P110" s="44" t="s">
        <v>32</v>
      </c>
      <c r="Q110" s="45">
        <f>Q109</f>
        <v>0</v>
      </c>
      <c r="R110" s="44" t="s">
        <v>71</v>
      </c>
      <c r="S110" s="44" t="s">
        <v>39</v>
      </c>
      <c r="T110" s="46">
        <f>Q110</f>
        <v>0</v>
      </c>
    </row>
    <row r="111" spans="1:20" ht="21.75" customHeight="1">
      <c r="A111" s="262" t="s">
        <v>76</v>
      </c>
      <c r="B111" s="97" t="s">
        <v>416</v>
      </c>
      <c r="C111" s="44" t="s">
        <v>37</v>
      </c>
      <c r="D111" s="44" t="s">
        <v>32</v>
      </c>
      <c r="E111" s="45">
        <f>D40-C41</f>
        <v>0</v>
      </c>
      <c r="F111" s="44" t="s">
        <v>22</v>
      </c>
      <c r="G111" s="44" t="s">
        <v>78</v>
      </c>
      <c r="H111" s="46">
        <f>E111</f>
        <v>0</v>
      </c>
      <c r="I111" s="47" t="s">
        <v>37</v>
      </c>
      <c r="J111" s="44" t="s">
        <v>32</v>
      </c>
      <c r="K111" s="45">
        <f>F40-E41</f>
        <v>0</v>
      </c>
      <c r="L111" s="44" t="s">
        <v>22</v>
      </c>
      <c r="M111" s="44" t="s">
        <v>78</v>
      </c>
      <c r="N111" s="242">
        <f>K111</f>
        <v>0</v>
      </c>
      <c r="O111" s="247" t="s">
        <v>37</v>
      </c>
      <c r="P111" s="44" t="s">
        <v>32</v>
      </c>
      <c r="Q111" s="82">
        <f>H40-G41</f>
        <v>57855</v>
      </c>
      <c r="R111" s="44" t="s">
        <v>22</v>
      </c>
      <c r="S111" s="44" t="s">
        <v>78</v>
      </c>
      <c r="T111" s="56">
        <f>Q111</f>
        <v>57855</v>
      </c>
    </row>
    <row r="112" spans="1:20" ht="31.5" customHeight="1">
      <c r="A112" s="262" t="s">
        <v>77</v>
      </c>
      <c r="B112" s="673" t="s">
        <v>415</v>
      </c>
      <c r="C112" s="47" t="s">
        <v>19</v>
      </c>
      <c r="D112" s="44" t="s">
        <v>115</v>
      </c>
      <c r="E112" s="82">
        <f>C41</f>
        <v>0</v>
      </c>
      <c r="F112" s="44" t="s">
        <v>72</v>
      </c>
      <c r="G112" s="44" t="s">
        <v>73</v>
      </c>
      <c r="H112" s="46">
        <f>E112</f>
        <v>0</v>
      </c>
      <c r="I112" s="47" t="s">
        <v>19</v>
      </c>
      <c r="J112" s="44" t="s">
        <v>115</v>
      </c>
      <c r="K112" s="82">
        <f>E41</f>
        <v>0</v>
      </c>
      <c r="L112" s="44" t="s">
        <v>72</v>
      </c>
      <c r="M112" s="44" t="s">
        <v>73</v>
      </c>
      <c r="N112" s="242">
        <f>K112</f>
        <v>0</v>
      </c>
      <c r="O112" s="247" t="s">
        <v>19</v>
      </c>
      <c r="P112" s="44" t="s">
        <v>115</v>
      </c>
      <c r="Q112" s="82">
        <f>G41</f>
        <v>0</v>
      </c>
      <c r="R112" s="44" t="s">
        <v>72</v>
      </c>
      <c r="S112" s="44" t="s">
        <v>73</v>
      </c>
      <c r="T112" s="56">
        <f>Q112</f>
        <v>0</v>
      </c>
    </row>
    <row r="113" spans="1:20" ht="15.75">
      <c r="A113" s="262" t="s">
        <v>113</v>
      </c>
      <c r="B113" s="675"/>
      <c r="C113" s="47" t="s">
        <v>116</v>
      </c>
      <c r="D113" s="44" t="s">
        <v>32</v>
      </c>
      <c r="E113" s="82">
        <f>E112</f>
        <v>0</v>
      </c>
      <c r="F113" s="44" t="s">
        <v>73</v>
      </c>
      <c r="G113" s="44" t="s">
        <v>78</v>
      </c>
      <c r="H113" s="46">
        <f>E113</f>
        <v>0</v>
      </c>
      <c r="I113" s="47" t="s">
        <v>116</v>
      </c>
      <c r="J113" s="44" t="s">
        <v>32</v>
      </c>
      <c r="K113" s="82">
        <f>K112</f>
        <v>0</v>
      </c>
      <c r="L113" s="44" t="s">
        <v>73</v>
      </c>
      <c r="M113" s="44" t="s">
        <v>78</v>
      </c>
      <c r="N113" s="242">
        <f>K113</f>
        <v>0</v>
      </c>
      <c r="O113" s="247" t="s">
        <v>116</v>
      </c>
      <c r="P113" s="44" t="s">
        <v>32</v>
      </c>
      <c r="Q113" s="82">
        <f>Q112</f>
        <v>0</v>
      </c>
      <c r="R113" s="44" t="s">
        <v>73</v>
      </c>
      <c r="S113" s="44" t="s">
        <v>78</v>
      </c>
      <c r="T113" s="56">
        <f>Q113</f>
        <v>0</v>
      </c>
    </row>
    <row r="114" spans="1:20" ht="31.5">
      <c r="A114" s="262" t="s">
        <v>114</v>
      </c>
      <c r="B114" s="97" t="s">
        <v>337</v>
      </c>
      <c r="C114" s="58"/>
      <c r="D114" s="58"/>
      <c r="E114" s="59"/>
      <c r="F114" s="44" t="s">
        <v>78</v>
      </c>
      <c r="G114" s="44" t="s">
        <v>39</v>
      </c>
      <c r="H114" s="46">
        <f>IF(I17&gt;0,C16,0)</f>
        <v>0</v>
      </c>
      <c r="I114" s="57"/>
      <c r="J114" s="58"/>
      <c r="K114" s="59"/>
      <c r="L114" s="44" t="s">
        <v>78</v>
      </c>
      <c r="M114" s="44" t="s">
        <v>28</v>
      </c>
      <c r="N114" s="46">
        <f>IF(I17&gt;0,E16,0)</f>
        <v>0</v>
      </c>
      <c r="O114" s="250"/>
      <c r="P114" s="58"/>
      <c r="Q114" s="59"/>
      <c r="R114" s="44" t="s">
        <v>78</v>
      </c>
      <c r="S114" s="44" t="s">
        <v>39</v>
      </c>
      <c r="T114" s="46">
        <f>IF(I17&gt;0,G16,0)</f>
        <v>57855</v>
      </c>
    </row>
    <row r="115" spans="1:20" ht="15.75">
      <c r="A115" s="262">
        <v>7</v>
      </c>
      <c r="B115" s="673" t="s">
        <v>166</v>
      </c>
      <c r="C115" s="44" t="s">
        <v>19</v>
      </c>
      <c r="D115" s="44" t="s">
        <v>170</v>
      </c>
      <c r="E115" s="90">
        <f>H48-G30</f>
        <v>926121</v>
      </c>
      <c r="F115" s="44" t="s">
        <v>112</v>
      </c>
      <c r="G115" s="44" t="s">
        <v>190</v>
      </c>
      <c r="H115" s="91">
        <f>E115</f>
        <v>926121</v>
      </c>
      <c r="I115" s="57"/>
      <c r="J115" s="58"/>
      <c r="K115" s="59"/>
      <c r="L115" s="93"/>
      <c r="M115" s="93"/>
      <c r="N115" s="245"/>
      <c r="O115" s="247" t="s">
        <v>98</v>
      </c>
      <c r="P115" s="44" t="s">
        <v>27</v>
      </c>
      <c r="Q115" s="45">
        <f>H115</f>
        <v>926121</v>
      </c>
      <c r="R115" s="44" t="s">
        <v>28</v>
      </c>
      <c r="S115" s="44" t="s">
        <v>106</v>
      </c>
      <c r="T115" s="46">
        <f t="shared" ref="T115:T118" si="5">Q115</f>
        <v>926121</v>
      </c>
    </row>
    <row r="116" spans="1:20" ht="15.75">
      <c r="A116" s="262" t="s">
        <v>163</v>
      </c>
      <c r="B116" s="675"/>
      <c r="C116" s="44" t="s">
        <v>169</v>
      </c>
      <c r="D116" s="44" t="s">
        <v>32</v>
      </c>
      <c r="E116" s="90">
        <f>E115</f>
        <v>926121</v>
      </c>
      <c r="F116" s="44" t="s">
        <v>190</v>
      </c>
      <c r="G116" s="44" t="s">
        <v>39</v>
      </c>
      <c r="H116" s="91">
        <f>E116</f>
        <v>926121</v>
      </c>
      <c r="I116" s="57"/>
      <c r="J116" s="58"/>
      <c r="K116" s="59"/>
      <c r="L116" s="93"/>
      <c r="M116" s="93"/>
      <c r="N116" s="245"/>
      <c r="O116" s="247" t="s">
        <v>34</v>
      </c>
      <c r="P116" s="44" t="s">
        <v>165</v>
      </c>
      <c r="Q116" s="45">
        <f>H116</f>
        <v>926121</v>
      </c>
      <c r="R116" s="49" t="s">
        <v>22</v>
      </c>
      <c r="S116" s="49" t="s">
        <v>39</v>
      </c>
      <c r="T116" s="46">
        <f t="shared" si="5"/>
        <v>926121</v>
      </c>
    </row>
    <row r="117" spans="1:20" ht="15.75">
      <c r="A117" s="262" t="s">
        <v>66</v>
      </c>
      <c r="B117" s="710" t="s">
        <v>167</v>
      </c>
      <c r="C117" s="58"/>
      <c r="D117" s="58"/>
      <c r="E117" s="59"/>
      <c r="F117" s="93"/>
      <c r="G117" s="93"/>
      <c r="H117" s="94"/>
      <c r="I117" s="57"/>
      <c r="J117" s="58"/>
      <c r="K117" s="59"/>
      <c r="L117" s="93"/>
      <c r="M117" s="93"/>
      <c r="N117" s="245"/>
      <c r="O117" s="247" t="s">
        <v>19</v>
      </c>
      <c r="P117" s="44" t="s">
        <v>57</v>
      </c>
      <c r="Q117" s="82">
        <f>H45</f>
        <v>368295</v>
      </c>
      <c r="R117" s="55" t="s">
        <v>58</v>
      </c>
      <c r="S117" s="55" t="s">
        <v>59</v>
      </c>
      <c r="T117" s="56">
        <f t="shared" si="5"/>
        <v>368295</v>
      </c>
    </row>
    <row r="118" spans="1:20" ht="15.75">
      <c r="A118" s="262" t="s">
        <v>201</v>
      </c>
      <c r="B118" s="699"/>
      <c r="C118" s="58"/>
      <c r="D118" s="58"/>
      <c r="E118" s="59"/>
      <c r="F118" s="93"/>
      <c r="G118" s="93"/>
      <c r="H118" s="94"/>
      <c r="I118" s="57"/>
      <c r="J118" s="58"/>
      <c r="K118" s="59"/>
      <c r="L118" s="93"/>
      <c r="M118" s="93"/>
      <c r="N118" s="245"/>
      <c r="O118" s="247" t="s">
        <v>61</v>
      </c>
      <c r="P118" s="44" t="s">
        <v>32</v>
      </c>
      <c r="Q118" s="82">
        <f>Q117</f>
        <v>368295</v>
      </c>
      <c r="R118" s="55" t="s">
        <v>59</v>
      </c>
      <c r="S118" s="55" t="s">
        <v>39</v>
      </c>
      <c r="T118" s="56">
        <f t="shared" si="5"/>
        <v>368295</v>
      </c>
    </row>
    <row r="119" spans="1:20" ht="31.5">
      <c r="A119" s="262" t="s">
        <v>202</v>
      </c>
      <c r="B119" s="97" t="s">
        <v>168</v>
      </c>
      <c r="C119" s="58"/>
      <c r="D119" s="58"/>
      <c r="E119" s="59"/>
      <c r="F119" s="93"/>
      <c r="G119" s="93"/>
      <c r="H119" s="94"/>
      <c r="I119" s="57"/>
      <c r="J119" s="58"/>
      <c r="K119" s="59"/>
      <c r="L119" s="93"/>
      <c r="M119" s="93"/>
      <c r="N119" s="245"/>
      <c r="O119" s="247" t="s">
        <v>37</v>
      </c>
      <c r="P119" s="44" t="s">
        <v>32</v>
      </c>
      <c r="Q119" s="82">
        <f>H46-G30</f>
        <v>499971</v>
      </c>
      <c r="R119" s="44" t="s">
        <v>22</v>
      </c>
      <c r="S119" s="44" t="s">
        <v>28</v>
      </c>
      <c r="T119" s="56">
        <f>Q119</f>
        <v>499971</v>
      </c>
    </row>
    <row r="120" spans="1:20" ht="31.5">
      <c r="A120" s="262">
        <v>8</v>
      </c>
      <c r="B120" s="330" t="s">
        <v>117</v>
      </c>
      <c r="C120" s="58"/>
      <c r="D120" s="58"/>
      <c r="E120" s="59"/>
      <c r="F120" s="93"/>
      <c r="G120" s="93"/>
      <c r="H120" s="94"/>
      <c r="I120" s="57"/>
      <c r="J120" s="58"/>
      <c r="K120" s="59"/>
      <c r="L120" s="93"/>
      <c r="M120" s="93"/>
      <c r="N120" s="245"/>
      <c r="O120" s="250"/>
      <c r="P120" s="58"/>
      <c r="Q120" s="59"/>
      <c r="R120" s="93"/>
      <c r="S120" s="93"/>
      <c r="T120" s="94"/>
    </row>
    <row r="121" spans="1:20" s="38" customFormat="1" ht="37.5" customHeight="1">
      <c r="A121" s="332" t="s">
        <v>79</v>
      </c>
      <c r="B121" s="61" t="s">
        <v>157</v>
      </c>
      <c r="C121" s="58"/>
      <c r="D121" s="58"/>
      <c r="E121" s="59"/>
      <c r="F121" s="44" t="s">
        <v>48</v>
      </c>
      <c r="G121" s="44" t="s">
        <v>39</v>
      </c>
      <c r="H121" s="56">
        <f>C30</f>
        <v>28808</v>
      </c>
      <c r="I121" s="57"/>
      <c r="J121" s="58"/>
      <c r="K121" s="59"/>
      <c r="L121" s="58"/>
      <c r="M121" s="58"/>
      <c r="N121" s="155"/>
      <c r="O121" s="250"/>
      <c r="P121" s="58"/>
      <c r="Q121" s="59"/>
      <c r="R121" s="58"/>
      <c r="S121" s="58"/>
      <c r="T121" s="60"/>
    </row>
    <row r="122" spans="1:20" s="38" customFormat="1" ht="15.75" customHeight="1">
      <c r="A122" s="332" t="s">
        <v>80</v>
      </c>
      <c r="B122" s="674" t="s">
        <v>81</v>
      </c>
      <c r="C122" s="44" t="s">
        <v>19</v>
      </c>
      <c r="D122" s="44" t="s">
        <v>57</v>
      </c>
      <c r="E122" s="45">
        <f>D34</f>
        <v>0</v>
      </c>
      <c r="F122" s="44" t="s">
        <v>58</v>
      </c>
      <c r="G122" s="44" t="s">
        <v>59</v>
      </c>
      <c r="H122" s="46">
        <f>E122</f>
        <v>0</v>
      </c>
      <c r="I122" s="57"/>
      <c r="J122" s="58"/>
      <c r="K122" s="59"/>
      <c r="L122" s="58"/>
      <c r="M122" s="58"/>
      <c r="N122" s="155"/>
      <c r="O122" s="250"/>
      <c r="P122" s="58"/>
      <c r="Q122" s="59"/>
      <c r="R122" s="58"/>
      <c r="S122" s="58"/>
      <c r="T122" s="60"/>
    </row>
    <row r="123" spans="1:20" s="38" customFormat="1" ht="15.75">
      <c r="A123" s="332" t="s">
        <v>82</v>
      </c>
      <c r="B123" s="675"/>
      <c r="C123" s="44" t="s">
        <v>61</v>
      </c>
      <c r="D123" s="44" t="s">
        <v>32</v>
      </c>
      <c r="E123" s="45">
        <f>E122</f>
        <v>0</v>
      </c>
      <c r="F123" s="44" t="s">
        <v>59</v>
      </c>
      <c r="G123" s="44" t="s">
        <v>48</v>
      </c>
      <c r="H123" s="46">
        <f>E123</f>
        <v>0</v>
      </c>
      <c r="I123" s="57"/>
      <c r="J123" s="58"/>
      <c r="K123" s="59"/>
      <c r="L123" s="58"/>
      <c r="M123" s="58"/>
      <c r="N123" s="155"/>
      <c r="O123" s="250"/>
      <c r="P123" s="58"/>
      <c r="Q123" s="59"/>
      <c r="R123" s="58"/>
      <c r="S123" s="58"/>
      <c r="T123" s="60"/>
    </row>
    <row r="124" spans="1:20" s="38" customFormat="1" ht="33" customHeight="1">
      <c r="A124" s="332">
        <v>9</v>
      </c>
      <c r="B124" s="330" t="s">
        <v>162</v>
      </c>
      <c r="C124" s="58"/>
      <c r="D124" s="58"/>
      <c r="E124" s="59"/>
      <c r="F124" s="93"/>
      <c r="G124" s="93"/>
      <c r="H124" s="94"/>
      <c r="I124" s="57"/>
      <c r="J124" s="58"/>
      <c r="K124" s="59"/>
      <c r="L124" s="58"/>
      <c r="M124" s="58"/>
      <c r="N124" s="155"/>
      <c r="O124" s="250"/>
      <c r="P124" s="58"/>
      <c r="Q124" s="59"/>
      <c r="R124" s="58"/>
      <c r="S124" s="58"/>
      <c r="T124" s="60"/>
    </row>
    <row r="125" spans="1:20" s="38" customFormat="1" ht="39.75" customHeight="1">
      <c r="A125" s="332" t="s">
        <v>83</v>
      </c>
      <c r="B125" s="61" t="s">
        <v>338</v>
      </c>
      <c r="C125" s="58"/>
      <c r="D125" s="58"/>
      <c r="E125" s="59"/>
      <c r="F125" s="44" t="s">
        <v>50</v>
      </c>
      <c r="G125" s="44" t="s">
        <v>39</v>
      </c>
      <c r="H125" s="138">
        <f>E30</f>
        <v>0</v>
      </c>
      <c r="I125" s="57"/>
      <c r="J125" s="58"/>
      <c r="K125" s="59"/>
      <c r="L125" s="58"/>
      <c r="M125" s="58"/>
      <c r="N125" s="155"/>
      <c r="O125" s="250"/>
      <c r="P125" s="58"/>
      <c r="Q125" s="59"/>
      <c r="R125" s="58"/>
      <c r="S125" s="58"/>
      <c r="T125" s="60"/>
    </row>
    <row r="126" spans="1:20" s="38" customFormat="1" ht="39.75" customHeight="1">
      <c r="A126" s="333" t="s">
        <v>84</v>
      </c>
      <c r="B126" s="61" t="s">
        <v>197</v>
      </c>
      <c r="C126" s="58"/>
      <c r="D126" s="58"/>
      <c r="E126" s="59"/>
      <c r="F126" s="44" t="s">
        <v>50</v>
      </c>
      <c r="G126" s="44" t="s">
        <v>39</v>
      </c>
      <c r="H126" s="138">
        <f>G30</f>
        <v>19740</v>
      </c>
      <c r="I126" s="57"/>
      <c r="J126" s="58"/>
      <c r="K126" s="59"/>
      <c r="L126" s="58"/>
      <c r="M126" s="58"/>
      <c r="N126" s="155"/>
      <c r="O126" s="250"/>
      <c r="P126" s="58"/>
      <c r="Q126" s="59"/>
      <c r="R126" s="58"/>
      <c r="S126" s="58"/>
      <c r="T126" s="60"/>
    </row>
    <row r="127" spans="1:20" s="38" customFormat="1" ht="15.75" customHeight="1">
      <c r="A127" s="333" t="s">
        <v>85</v>
      </c>
      <c r="B127" s="673" t="s">
        <v>339</v>
      </c>
      <c r="C127" s="58"/>
      <c r="D127" s="58"/>
      <c r="E127" s="59"/>
      <c r="F127" s="58"/>
      <c r="G127" s="58"/>
      <c r="H127" s="60"/>
      <c r="I127" s="44" t="s">
        <v>19</v>
      </c>
      <c r="J127" s="44" t="s">
        <v>57</v>
      </c>
      <c r="K127" s="45">
        <f>F34</f>
        <v>0</v>
      </c>
      <c r="L127" s="44" t="s">
        <v>58</v>
      </c>
      <c r="M127" s="44" t="s">
        <v>59</v>
      </c>
      <c r="N127" s="242">
        <f t="shared" ref="N127:N131" si="6">K127</f>
        <v>0</v>
      </c>
      <c r="O127" s="247" t="s">
        <v>19</v>
      </c>
      <c r="P127" s="44" t="s">
        <v>57</v>
      </c>
      <c r="Q127" s="45">
        <f>H34</f>
        <v>0</v>
      </c>
      <c r="R127" s="44" t="s">
        <v>58</v>
      </c>
      <c r="S127" s="44" t="s">
        <v>59</v>
      </c>
      <c r="T127" s="46">
        <f>Q127</f>
        <v>0</v>
      </c>
    </row>
    <row r="128" spans="1:20" s="38" customFormat="1" ht="15.75">
      <c r="A128" s="333" t="s">
        <v>86</v>
      </c>
      <c r="B128" s="675"/>
      <c r="C128" s="58"/>
      <c r="D128" s="58"/>
      <c r="E128" s="59"/>
      <c r="F128" s="58"/>
      <c r="G128" s="58"/>
      <c r="H128" s="60"/>
      <c r="I128" s="44" t="s">
        <v>61</v>
      </c>
      <c r="J128" s="44" t="s">
        <v>32</v>
      </c>
      <c r="K128" s="45">
        <f>K127</f>
        <v>0</v>
      </c>
      <c r="L128" s="44" t="s">
        <v>59</v>
      </c>
      <c r="M128" s="44" t="s">
        <v>48</v>
      </c>
      <c r="N128" s="242">
        <f t="shared" si="6"/>
        <v>0</v>
      </c>
      <c r="O128" s="247" t="s">
        <v>61</v>
      </c>
      <c r="P128" s="44" t="s">
        <v>32</v>
      </c>
      <c r="Q128" s="45">
        <f>Q127</f>
        <v>0</v>
      </c>
      <c r="R128" s="44" t="s">
        <v>59</v>
      </c>
      <c r="S128" s="44" t="s">
        <v>48</v>
      </c>
      <c r="T128" s="46">
        <f>Q128</f>
        <v>0</v>
      </c>
    </row>
    <row r="129" spans="1:20" ht="15.75">
      <c r="A129" s="332">
        <v>10</v>
      </c>
      <c r="B129" s="96" t="s">
        <v>87</v>
      </c>
      <c r="C129" s="44" t="s">
        <v>37</v>
      </c>
      <c r="D129" s="44" t="s">
        <v>32</v>
      </c>
      <c r="E129" s="45">
        <f>C37</f>
        <v>12500</v>
      </c>
      <c r="F129" s="44" t="s">
        <v>22</v>
      </c>
      <c r="G129" s="44" t="s">
        <v>125</v>
      </c>
      <c r="H129" s="46">
        <f t="shared" ref="H129:H137" si="7">E129</f>
        <v>12500</v>
      </c>
      <c r="I129" s="47" t="s">
        <v>37</v>
      </c>
      <c r="J129" s="44" t="s">
        <v>32</v>
      </c>
      <c r="K129" s="45">
        <f>E37</f>
        <v>0</v>
      </c>
      <c r="L129" s="44" t="s">
        <v>22</v>
      </c>
      <c r="M129" s="44" t="s">
        <v>125</v>
      </c>
      <c r="N129" s="242">
        <f t="shared" si="6"/>
        <v>0</v>
      </c>
      <c r="O129" s="247" t="s">
        <v>37</v>
      </c>
      <c r="P129" s="44" t="s">
        <v>32</v>
      </c>
      <c r="Q129" s="45">
        <f>G37</f>
        <v>10000</v>
      </c>
      <c r="R129" s="44" t="s">
        <v>22</v>
      </c>
      <c r="S129" s="44" t="s">
        <v>125</v>
      </c>
      <c r="T129" s="46">
        <f t="shared" ref="T129:T131" si="8">Q129</f>
        <v>10000</v>
      </c>
    </row>
    <row r="130" spans="1:20" ht="15.75">
      <c r="A130" s="332" t="s">
        <v>382</v>
      </c>
      <c r="B130" s="96" t="s">
        <v>384</v>
      </c>
      <c r="C130" s="44" t="s">
        <v>37</v>
      </c>
      <c r="D130" s="44" t="s">
        <v>32</v>
      </c>
      <c r="E130" s="45">
        <f>IF(C38&gt;0,C38,0)</f>
        <v>0</v>
      </c>
      <c r="F130" s="44" t="s">
        <v>22</v>
      </c>
      <c r="G130" s="44" t="s">
        <v>386</v>
      </c>
      <c r="H130" s="46">
        <f t="shared" si="7"/>
        <v>0</v>
      </c>
      <c r="I130" s="44" t="s">
        <v>37</v>
      </c>
      <c r="J130" s="44" t="s">
        <v>32</v>
      </c>
      <c r="K130" s="45">
        <f>IF(E38&gt;0,E38,0)</f>
        <v>0</v>
      </c>
      <c r="L130" s="44" t="s">
        <v>22</v>
      </c>
      <c r="M130" s="44" t="s">
        <v>386</v>
      </c>
      <c r="N130" s="46">
        <f t="shared" si="6"/>
        <v>0</v>
      </c>
      <c r="O130" s="44" t="s">
        <v>37</v>
      </c>
      <c r="P130" s="44" t="s">
        <v>32</v>
      </c>
      <c r="Q130" s="45">
        <f>IF(G38&gt;0,G38,0)</f>
        <v>0</v>
      </c>
      <c r="R130" s="44" t="s">
        <v>22</v>
      </c>
      <c r="S130" s="44" t="s">
        <v>386</v>
      </c>
      <c r="T130" s="46">
        <f t="shared" si="8"/>
        <v>0</v>
      </c>
    </row>
    <row r="131" spans="1:20" ht="15.75">
      <c r="A131" s="332" t="s">
        <v>383</v>
      </c>
      <c r="B131" s="96" t="s">
        <v>385</v>
      </c>
      <c r="C131" s="44" t="s">
        <v>32</v>
      </c>
      <c r="D131" s="44" t="s">
        <v>37</v>
      </c>
      <c r="E131" s="45">
        <f>IF(C38=0,0,(IF(C38&gt;0,0,Inv(C38))))</f>
        <v>0</v>
      </c>
      <c r="F131" s="44" t="s">
        <v>386</v>
      </c>
      <c r="G131" s="44" t="s">
        <v>22</v>
      </c>
      <c r="H131" s="46">
        <f t="shared" si="7"/>
        <v>0</v>
      </c>
      <c r="I131" s="44" t="s">
        <v>32</v>
      </c>
      <c r="J131" s="44" t="s">
        <v>37</v>
      </c>
      <c r="K131" s="45">
        <f>IF(E38=0,0,(IF(E38&gt;0,0,Inv(E38))))</f>
        <v>0</v>
      </c>
      <c r="L131" s="44" t="s">
        <v>386</v>
      </c>
      <c r="M131" s="44" t="s">
        <v>22</v>
      </c>
      <c r="N131" s="46">
        <f t="shared" si="6"/>
        <v>0</v>
      </c>
      <c r="O131" s="44" t="s">
        <v>32</v>
      </c>
      <c r="P131" s="44" t="s">
        <v>37</v>
      </c>
      <c r="Q131" s="45">
        <f>IF(G38=0,0,(IF(G38&gt;0,0,Inv(G38))))</f>
        <v>0</v>
      </c>
      <c r="R131" s="44" t="s">
        <v>386</v>
      </c>
      <c r="S131" s="44" t="s">
        <v>22</v>
      </c>
      <c r="T131" s="46">
        <f t="shared" si="8"/>
        <v>0</v>
      </c>
    </row>
    <row r="132" spans="1:20" ht="31.5">
      <c r="A132" s="514">
        <v>12</v>
      </c>
      <c r="B132" s="61" t="s">
        <v>420</v>
      </c>
      <c r="C132" s="58"/>
      <c r="D132" s="58"/>
      <c r="E132" s="59"/>
      <c r="F132" s="44" t="s">
        <v>78</v>
      </c>
      <c r="G132" s="44" t="s">
        <v>33</v>
      </c>
      <c r="H132" s="46">
        <f>IF(I17=0,C16,0)</f>
        <v>0</v>
      </c>
      <c r="I132" s="93"/>
      <c r="J132" s="93"/>
      <c r="K132" s="101"/>
      <c r="L132" s="44" t="s">
        <v>78</v>
      </c>
      <c r="M132" s="44" t="s">
        <v>33</v>
      </c>
      <c r="N132" s="46">
        <f>IF(I17=0,E16,0)</f>
        <v>0</v>
      </c>
      <c r="O132" s="147"/>
      <c r="P132" s="93"/>
      <c r="Q132" s="101"/>
      <c r="R132" s="44" t="s">
        <v>78</v>
      </c>
      <c r="S132" s="44" t="s">
        <v>33</v>
      </c>
      <c r="T132" s="46">
        <f>IF(I17=0,G16,0)</f>
        <v>0</v>
      </c>
    </row>
    <row r="133" spans="1:20" ht="34.5" customHeight="1">
      <c r="A133" s="514">
        <v>13</v>
      </c>
      <c r="B133" s="97" t="s">
        <v>417</v>
      </c>
      <c r="C133" s="44" t="s">
        <v>32</v>
      </c>
      <c r="D133" s="44" t="s">
        <v>37</v>
      </c>
      <c r="E133" s="45">
        <f>C42</f>
        <v>0</v>
      </c>
      <c r="F133" s="44" t="s">
        <v>78</v>
      </c>
      <c r="G133" s="44" t="s">
        <v>22</v>
      </c>
      <c r="H133" s="46">
        <f>E133</f>
        <v>0</v>
      </c>
      <c r="I133" s="44" t="s">
        <v>32</v>
      </c>
      <c r="J133" s="44" t="s">
        <v>37</v>
      </c>
      <c r="K133" s="45">
        <f>E42</f>
        <v>0</v>
      </c>
      <c r="L133" s="44" t="s">
        <v>78</v>
      </c>
      <c r="M133" s="44" t="s">
        <v>22</v>
      </c>
      <c r="N133" s="46">
        <f>K133</f>
        <v>0</v>
      </c>
      <c r="O133" s="47" t="s">
        <v>32</v>
      </c>
      <c r="P133" s="44" t="s">
        <v>37</v>
      </c>
      <c r="Q133" s="45">
        <f>G42</f>
        <v>0</v>
      </c>
      <c r="R133" s="44" t="s">
        <v>78</v>
      </c>
      <c r="S133" s="44" t="s">
        <v>22</v>
      </c>
      <c r="T133" s="46">
        <f>Q133</f>
        <v>0</v>
      </c>
    </row>
    <row r="134" spans="1:20" ht="15.75">
      <c r="A134" s="700">
        <v>14</v>
      </c>
      <c r="B134" s="711" t="s">
        <v>137</v>
      </c>
      <c r="C134" s="44" t="s">
        <v>19</v>
      </c>
      <c r="D134" s="44" t="s">
        <v>138</v>
      </c>
      <c r="E134" s="45">
        <f>IF(J52&lt;0,0,J52)</f>
        <v>0</v>
      </c>
      <c r="F134" s="44" t="s">
        <v>112</v>
      </c>
      <c r="G134" s="44" t="s">
        <v>73</v>
      </c>
      <c r="H134" s="46">
        <f t="shared" si="7"/>
        <v>0</v>
      </c>
      <c r="I134" s="57"/>
      <c r="J134" s="58"/>
      <c r="K134" s="59"/>
      <c r="L134" s="58"/>
      <c r="M134" s="58"/>
      <c r="N134" s="155"/>
      <c r="O134" s="250"/>
      <c r="P134" s="58"/>
      <c r="Q134" s="59"/>
      <c r="R134" s="58"/>
      <c r="S134" s="58"/>
      <c r="T134" s="60"/>
    </row>
    <row r="135" spans="1:20" ht="15.75">
      <c r="A135" s="700"/>
      <c r="B135" s="711"/>
      <c r="C135" s="44" t="s">
        <v>139</v>
      </c>
      <c r="D135" s="44" t="s">
        <v>32</v>
      </c>
      <c r="E135" s="45">
        <f>E134</f>
        <v>0</v>
      </c>
      <c r="F135" s="44" t="s">
        <v>73</v>
      </c>
      <c r="G135" s="44" t="s">
        <v>39</v>
      </c>
      <c r="H135" s="46">
        <f t="shared" si="7"/>
        <v>0</v>
      </c>
      <c r="I135" s="57"/>
      <c r="J135" s="58"/>
      <c r="K135" s="59"/>
      <c r="L135" s="58"/>
      <c r="M135" s="58"/>
      <c r="N135" s="155"/>
      <c r="O135" s="250"/>
      <c r="P135" s="58"/>
      <c r="Q135" s="59"/>
      <c r="R135" s="58"/>
      <c r="S135" s="58"/>
      <c r="T135" s="60"/>
    </row>
    <row r="136" spans="1:20" ht="15.75">
      <c r="A136" s="700"/>
      <c r="B136" s="711"/>
      <c r="C136" s="44" t="s">
        <v>140</v>
      </c>
      <c r="D136" s="44" t="s">
        <v>141</v>
      </c>
      <c r="E136" s="45">
        <f>IF(J52&gt;0,0,ABS(J52))</f>
        <v>3121</v>
      </c>
      <c r="F136" s="44" t="s">
        <v>143</v>
      </c>
      <c r="G136" s="44" t="s">
        <v>144</v>
      </c>
      <c r="H136" s="46">
        <f t="shared" si="7"/>
        <v>3121</v>
      </c>
      <c r="I136" s="57"/>
      <c r="J136" s="58"/>
      <c r="K136" s="59"/>
      <c r="L136" s="58"/>
      <c r="M136" s="58"/>
      <c r="N136" s="155"/>
      <c r="O136" s="250"/>
      <c r="P136" s="58"/>
      <c r="Q136" s="59"/>
      <c r="R136" s="58"/>
      <c r="S136" s="58"/>
      <c r="T136" s="60"/>
    </row>
    <row r="137" spans="1:20" ht="16.5" thickBot="1">
      <c r="A137" s="701"/>
      <c r="B137" s="712"/>
      <c r="C137" s="263" t="s">
        <v>34</v>
      </c>
      <c r="D137" s="263" t="s">
        <v>142</v>
      </c>
      <c r="E137" s="264">
        <f>E136</f>
        <v>3121</v>
      </c>
      <c r="F137" s="263" t="s">
        <v>39</v>
      </c>
      <c r="G137" s="263" t="s">
        <v>143</v>
      </c>
      <c r="H137" s="265">
        <f t="shared" si="7"/>
        <v>3121</v>
      </c>
      <c r="I137" s="266"/>
      <c r="J137" s="252"/>
      <c r="K137" s="253"/>
      <c r="L137" s="252"/>
      <c r="M137" s="252"/>
      <c r="N137" s="267"/>
      <c r="O137" s="251"/>
      <c r="P137" s="252"/>
      <c r="Q137" s="253"/>
      <c r="R137" s="252"/>
      <c r="S137" s="252"/>
      <c r="T137" s="254"/>
    </row>
    <row r="138" spans="1:20" ht="16.5" thickTop="1" thickBot="1">
      <c r="A138" s="102"/>
      <c r="B138" s="103" t="s">
        <v>158</v>
      </c>
      <c r="C138" s="62"/>
      <c r="D138" s="62"/>
      <c r="E138" s="63"/>
      <c r="F138" s="62"/>
      <c r="G138" s="62"/>
      <c r="H138" s="64"/>
      <c r="I138" s="62"/>
      <c r="J138" s="62"/>
      <c r="K138" s="63"/>
      <c r="L138" s="62"/>
      <c r="M138" s="62"/>
      <c r="N138" s="103"/>
      <c r="P138" s="108"/>
      <c r="Q138" s="108"/>
    </row>
    <row r="139" spans="1:20">
      <c r="A139" s="102"/>
      <c r="B139" s="707" t="s">
        <v>126</v>
      </c>
      <c r="C139" s="65" t="s">
        <v>88</v>
      </c>
      <c r="D139" s="66" t="s">
        <v>89</v>
      </c>
      <c r="E139" s="67">
        <f>E79+E80+E81+E82+E83+E84+E86+E94+E95+E96+E97+E98+E99+E137</f>
        <v>5815913</v>
      </c>
      <c r="F139" s="65" t="s">
        <v>88</v>
      </c>
      <c r="G139" s="66" t="s">
        <v>90</v>
      </c>
      <c r="H139" s="67">
        <f>H72+H88+H89+H111+H113+H123+H129+H136+H91+H93+H130</f>
        <v>6022603</v>
      </c>
      <c r="I139" s="68" t="s">
        <v>88</v>
      </c>
      <c r="J139" s="66" t="s">
        <v>89</v>
      </c>
      <c r="K139" s="69">
        <f>K63+K105</f>
        <v>0</v>
      </c>
      <c r="L139" s="65" t="s">
        <v>88</v>
      </c>
      <c r="M139" s="66" t="s">
        <v>90</v>
      </c>
      <c r="N139" s="104">
        <f>N62+N90+N104+N111+N113+N128+N129+N130</f>
        <v>0</v>
      </c>
      <c r="O139" s="68" t="s">
        <v>88</v>
      </c>
      <c r="P139" s="66" t="s">
        <v>89</v>
      </c>
      <c r="Q139" s="69">
        <f>Q68+Q116</f>
        <v>2010145</v>
      </c>
      <c r="R139" s="65" t="s">
        <v>88</v>
      </c>
      <c r="S139" s="66" t="s">
        <v>90</v>
      </c>
      <c r="T139" s="104">
        <f>T67+T92+T115+T128+T129+T111+T113+T130</f>
        <v>2078000</v>
      </c>
    </row>
    <row r="140" spans="1:20">
      <c r="A140" s="102"/>
      <c r="B140" s="708"/>
      <c r="C140" s="70" t="s">
        <v>91</v>
      </c>
      <c r="D140" s="71" t="s">
        <v>92</v>
      </c>
      <c r="E140" s="64">
        <f>E63+E70+E102+E103+ E105+E110+E111+E113+E123+E129+E135+E68+E116+E130-E131-E133</f>
        <v>5709369</v>
      </c>
      <c r="F140" s="70" t="s">
        <v>91</v>
      </c>
      <c r="G140" s="71" t="s">
        <v>93</v>
      </c>
      <c r="H140" s="64">
        <f>H61+H62+H65+H71+H90+H101+H104+H109+H112+H114+H121+H122+H134+H125+H126+H67+H92+H66+H115+H131+H133+H132</f>
        <v>5903559</v>
      </c>
      <c r="I140" s="72" t="s">
        <v>91</v>
      </c>
      <c r="J140" s="71" t="s">
        <v>92</v>
      </c>
      <c r="K140" s="73">
        <f>K64+K107+K108+K110+K111+K113+K128+K129+K130-K131-K133</f>
        <v>0</v>
      </c>
      <c r="L140" s="70" t="s">
        <v>91</v>
      </c>
      <c r="M140" s="71" t="s">
        <v>93</v>
      </c>
      <c r="N140" s="105">
        <f>N61+N65+N106+N109+N112+N127+N91+N114+N131+N133+N132</f>
        <v>0</v>
      </c>
      <c r="O140" s="72" t="s">
        <v>91</v>
      </c>
      <c r="P140" s="71" t="s">
        <v>92</v>
      </c>
      <c r="Q140" s="73">
        <f>Q69+Q118+Q119+Q110+Q111+Q113+Q128+Q129+Q130-Q131-Q133</f>
        <v>2020145</v>
      </c>
      <c r="R140" s="70" t="s">
        <v>91</v>
      </c>
      <c r="S140" s="71" t="s">
        <v>93</v>
      </c>
      <c r="T140" s="105">
        <f>T61+T66+T93+T117+T127+T109+T112+T114+T131+T133+T132</f>
        <v>2078000</v>
      </c>
    </row>
    <row r="141" spans="1:20">
      <c r="A141" s="102"/>
      <c r="B141" s="708"/>
      <c r="C141" s="70"/>
      <c r="D141" s="71"/>
      <c r="E141" s="64"/>
      <c r="F141" s="70" t="s">
        <v>130</v>
      </c>
      <c r="G141" s="71"/>
      <c r="H141" s="64">
        <f>H87</f>
        <v>0</v>
      </c>
      <c r="I141" s="72"/>
      <c r="J141" s="71"/>
      <c r="K141" s="73"/>
      <c r="L141" s="70"/>
      <c r="M141" s="71"/>
      <c r="N141" s="105"/>
      <c r="O141" s="72"/>
      <c r="P141" s="71"/>
      <c r="Q141" s="73"/>
      <c r="R141" s="70"/>
      <c r="S141" s="71"/>
      <c r="T141" s="105"/>
    </row>
    <row r="142" spans="1:20" ht="44.25" customHeight="1">
      <c r="A142" s="102"/>
      <c r="B142" s="708"/>
      <c r="C142" s="70" t="s">
        <v>95</v>
      </c>
      <c r="D142" s="71"/>
      <c r="E142" s="64">
        <f>E139-E140</f>
        <v>106544</v>
      </c>
      <c r="F142" s="70" t="s">
        <v>96</v>
      </c>
      <c r="G142" s="71"/>
      <c r="H142" s="64">
        <f>H139-H140+H141</f>
        <v>119044</v>
      </c>
      <c r="I142" s="72" t="s">
        <v>95</v>
      </c>
      <c r="J142" s="71"/>
      <c r="K142" s="64">
        <f>K139-K140</f>
        <v>0</v>
      </c>
      <c r="L142" s="70" t="s">
        <v>96</v>
      </c>
      <c r="M142" s="71"/>
      <c r="N142" s="105">
        <f>N139-N140</f>
        <v>0</v>
      </c>
      <c r="O142" s="72" t="s">
        <v>95</v>
      </c>
      <c r="P142" s="71"/>
      <c r="Q142" s="64">
        <f>Q139-Q140</f>
        <v>-10000</v>
      </c>
      <c r="R142" s="70" t="s">
        <v>96</v>
      </c>
      <c r="S142" s="71"/>
      <c r="T142" s="105">
        <f>T139-T140</f>
        <v>0</v>
      </c>
    </row>
    <row r="143" spans="1:20" ht="36.75" customHeight="1" thickBot="1">
      <c r="A143" s="102"/>
      <c r="B143" s="709"/>
      <c r="C143" s="74"/>
      <c r="D143" s="75"/>
      <c r="E143" s="76"/>
      <c r="F143" s="83" t="s">
        <v>97</v>
      </c>
      <c r="G143" s="75"/>
      <c r="H143" s="76">
        <f>-H63-H70+H79+H88+H89-H90-H65+H91-H66-H68-H71-H92+H93-H132</f>
        <v>119044</v>
      </c>
      <c r="I143" s="106"/>
      <c r="J143" s="75"/>
      <c r="K143" s="76"/>
      <c r="L143" s="83" t="s">
        <v>97</v>
      </c>
      <c r="M143" s="75"/>
      <c r="N143" s="144">
        <f>N90-N65-N91-N132</f>
        <v>0</v>
      </c>
      <c r="O143" s="106"/>
      <c r="P143" s="75"/>
      <c r="Q143" s="76"/>
      <c r="R143" s="83" t="s">
        <v>97</v>
      </c>
      <c r="S143" s="75"/>
      <c r="T143" s="144">
        <f>-T66+T92-T93-T132</f>
        <v>0</v>
      </c>
    </row>
    <row r="145" spans="5:20">
      <c r="E145" s="108"/>
    </row>
    <row r="146" spans="5:20">
      <c r="E146" s="108"/>
      <c r="H146" s="108"/>
      <c r="N146" s="108"/>
      <c r="T146" s="108"/>
    </row>
    <row r="147" spans="5:20">
      <c r="E147" s="108"/>
      <c r="H147" s="108"/>
      <c r="K147" s="108"/>
      <c r="N147" s="108"/>
      <c r="T147" s="108"/>
    </row>
    <row r="149" spans="5:20">
      <c r="E149" s="108"/>
      <c r="K149" s="108"/>
    </row>
  </sheetData>
  <mergeCells count="50">
    <mergeCell ref="L11:Q11"/>
    <mergeCell ref="A40:A42"/>
    <mergeCell ref="B58:B60"/>
    <mergeCell ref="C24:I24"/>
    <mergeCell ref="C3:D3"/>
    <mergeCell ref="E3:F3"/>
    <mergeCell ref="G3:H3"/>
    <mergeCell ref="O58:T58"/>
    <mergeCell ref="O59:Q59"/>
    <mergeCell ref="R59:T59"/>
    <mergeCell ref="I58:N58"/>
    <mergeCell ref="C59:E59"/>
    <mergeCell ref="F59:H59"/>
    <mergeCell ref="I59:K59"/>
    <mergeCell ref="L59:N59"/>
    <mergeCell ref="C58:H58"/>
    <mergeCell ref="B139:B143"/>
    <mergeCell ref="B101:B102"/>
    <mergeCell ref="B106:B107"/>
    <mergeCell ref="B109:B110"/>
    <mergeCell ref="B112:B113"/>
    <mergeCell ref="B122:B123"/>
    <mergeCell ref="B127:B128"/>
    <mergeCell ref="B104:B105"/>
    <mergeCell ref="B115:B116"/>
    <mergeCell ref="B117:B118"/>
    <mergeCell ref="B134:B137"/>
    <mergeCell ref="A134:A137"/>
    <mergeCell ref="A79:A84"/>
    <mergeCell ref="A12:A16"/>
    <mergeCell ref="A36:A38"/>
    <mergeCell ref="A44:A46"/>
    <mergeCell ref="A52:A54"/>
    <mergeCell ref="A58:A60"/>
    <mergeCell ref="A2:N2"/>
    <mergeCell ref="B79:B84"/>
    <mergeCell ref="B85:B87"/>
    <mergeCell ref="B94:B99"/>
    <mergeCell ref="A72:A77"/>
    <mergeCell ref="B72:B77"/>
    <mergeCell ref="A94:A99"/>
    <mergeCell ref="A20:A22"/>
    <mergeCell ref="A4:A10"/>
    <mergeCell ref="A29:A32"/>
    <mergeCell ref="H72:H77"/>
    <mergeCell ref="F72:F77"/>
    <mergeCell ref="G72:G77"/>
    <mergeCell ref="B20:I20"/>
    <mergeCell ref="B67:B69"/>
    <mergeCell ref="B62:B64"/>
  </mergeCells>
  <printOptions horizontalCentered="1" verticalCentered="1"/>
  <pageMargins left="0.31496062992125984" right="0.31496062992125984" top="0.6692913385826772" bottom="0.35433070866141736" header="0.31496062992125984" footer="0.31496062992125984"/>
  <pageSetup paperSize="8" scale="35" orientation="landscape" cellComments="asDisplayed" r:id="rId1"/>
  <headerFooter>
    <oddHeader xml:space="preserve">&amp;C&amp;14ESETTANULMÁNY
az önkormányzatok nettó finanszírozásának és személyi juttatásának 2014. évi elszámolásához </oddHeader>
    <oddFooter>&amp;C&amp;P/&amp;N</oddFooter>
  </headerFooter>
  <rowBreaks count="2" manualBreakCount="2">
    <brk id="54" max="19" man="1"/>
    <brk id="13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view="pageBreakPreview" zoomScale="75" zoomScaleNormal="77" zoomScaleSheetLayoutView="75" workbookViewId="0">
      <selection activeCell="A132" sqref="A132"/>
    </sheetView>
  </sheetViews>
  <sheetFormatPr defaultRowHeight="15"/>
  <cols>
    <col min="1" max="1" width="12.42578125" style="107" customWidth="1"/>
    <col min="2" max="2" width="48.7109375" style="107" customWidth="1"/>
    <col min="3" max="4" width="20.28515625" style="107" customWidth="1"/>
    <col min="5" max="5" width="17.85546875" style="107" customWidth="1"/>
    <col min="6" max="6" width="17.42578125" style="107" customWidth="1"/>
    <col min="7" max="7" width="16.7109375" style="107" customWidth="1"/>
    <col min="8" max="8" width="19.7109375" style="107" customWidth="1"/>
    <col min="9" max="9" width="23.85546875" style="107" customWidth="1"/>
    <col min="10" max="10" width="20" style="107" customWidth="1"/>
    <col min="11" max="11" width="15.5703125" style="107" customWidth="1"/>
    <col min="12" max="12" width="17" style="107" customWidth="1"/>
    <col min="13" max="13" width="17.42578125" style="107" customWidth="1"/>
    <col min="14" max="14" width="15.85546875" style="107" customWidth="1"/>
    <col min="15" max="15" width="18.28515625" style="107" customWidth="1"/>
    <col min="16" max="16" width="16.5703125" style="107" customWidth="1"/>
    <col min="17" max="17" width="16.42578125" style="107" customWidth="1"/>
    <col min="18" max="18" width="13.85546875" style="107" customWidth="1"/>
    <col min="19" max="19" width="14.85546875" style="107" customWidth="1"/>
    <col min="20" max="20" width="17.85546875" style="107" customWidth="1"/>
    <col min="21" max="16384" width="9.140625" style="107"/>
  </cols>
  <sheetData>
    <row r="1" spans="1:18" ht="36.75" customHeight="1" thickBot="1">
      <c r="A1" s="671" t="str">
        <f>ALAPADATOK!A55</f>
        <v>B) Önkormányzat + Társulás és intézményei 2017. év 08. havi nettó finanszírozás adatlapjaiból kiemelt közfoglalkoztatottak adatai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</row>
    <row r="2" spans="1:18" s="130" customFormat="1" ht="75" customHeight="1">
      <c r="A2" s="129" t="s">
        <v>0</v>
      </c>
      <c r="B2" s="320" t="s">
        <v>234</v>
      </c>
      <c r="C2" s="720" t="s">
        <v>2</v>
      </c>
      <c r="D2" s="720"/>
      <c r="E2" s="721" t="s">
        <v>149</v>
      </c>
      <c r="F2" s="722"/>
      <c r="G2" s="721" t="s">
        <v>325</v>
      </c>
      <c r="H2" s="722"/>
      <c r="I2" s="495" t="s">
        <v>123</v>
      </c>
      <c r="J2" s="496" t="s">
        <v>150</v>
      </c>
    </row>
    <row r="3" spans="1:18" s="109" customFormat="1" ht="35.25" customHeight="1">
      <c r="A3" s="737" t="s">
        <v>3</v>
      </c>
      <c r="B3" s="4" t="s">
        <v>233</v>
      </c>
      <c r="C3" s="5"/>
      <c r="D3" s="77">
        <f>SUM(C4:C4)</f>
        <v>0</v>
      </c>
      <c r="E3" s="6"/>
      <c r="F3" s="7"/>
      <c r="G3" s="7"/>
      <c r="H3" s="7"/>
      <c r="I3" s="7"/>
      <c r="J3" s="78">
        <f>SUM(C3:I3)</f>
        <v>0</v>
      </c>
    </row>
    <row r="4" spans="1:18" s="29" customFormat="1" ht="63">
      <c r="A4" s="737"/>
      <c r="B4" s="8" t="s">
        <v>232</v>
      </c>
      <c r="C4" s="169">
        <f>ALAPADATOK!J58</f>
        <v>0</v>
      </c>
      <c r="D4" s="9"/>
      <c r="E4" s="10"/>
      <c r="F4" s="9"/>
      <c r="G4" s="9"/>
      <c r="H4" s="9"/>
      <c r="I4" s="153"/>
      <c r="J4" s="11"/>
    </row>
    <row r="5" spans="1:18" s="29" customFormat="1" ht="30.75" customHeight="1">
      <c r="A5" s="110"/>
      <c r="B5" s="12"/>
      <c r="C5" s="13"/>
      <c r="D5" s="13"/>
      <c r="E5" s="14"/>
      <c r="F5" s="13"/>
      <c r="G5" s="13"/>
      <c r="H5" s="484"/>
      <c r="I5" s="484"/>
      <c r="J5" s="15"/>
      <c r="K5" s="19"/>
      <c r="L5" s="713"/>
      <c r="M5" s="713"/>
      <c r="N5" s="713"/>
      <c r="O5" s="713"/>
      <c r="P5" s="713"/>
      <c r="Q5" s="713"/>
      <c r="R5" s="165"/>
    </row>
    <row r="6" spans="1:18" s="29" customFormat="1" ht="36" customHeight="1">
      <c r="A6" s="702" t="s">
        <v>248</v>
      </c>
      <c r="B6" s="4" t="s">
        <v>236</v>
      </c>
      <c r="C6" s="9"/>
      <c r="D6" s="80">
        <f>C7+C13+C10</f>
        <v>0</v>
      </c>
      <c r="E6" s="16"/>
      <c r="F6" s="80">
        <f>E7+E13+E10</f>
        <v>861615</v>
      </c>
      <c r="G6" s="123"/>
      <c r="H6" s="80">
        <f>G7+G13+G10</f>
        <v>0</v>
      </c>
      <c r="I6" s="17"/>
      <c r="J6" s="81">
        <f>SUM(C6:I6)</f>
        <v>861615</v>
      </c>
      <c r="K6" s="19"/>
      <c r="L6" s="160"/>
      <c r="M6" s="166"/>
      <c r="N6" s="160"/>
      <c r="O6" s="160"/>
      <c r="P6" s="160"/>
      <c r="Q6" s="162"/>
      <c r="R6" s="162"/>
    </row>
    <row r="7" spans="1:18" s="29" customFormat="1" ht="31.5">
      <c r="A7" s="702"/>
      <c r="B7" s="359" t="s">
        <v>164</v>
      </c>
      <c r="C7" s="151">
        <f>ALAPADATOK!D63</f>
        <v>0</v>
      </c>
      <c r="D7" s="133"/>
      <c r="E7" s="151">
        <f>ALAPADATOK!I63</f>
        <v>861615</v>
      </c>
      <c r="F7" s="239"/>
      <c r="G7" s="151">
        <f>ALAPADATOK!H63</f>
        <v>0</v>
      </c>
      <c r="H7" s="239"/>
      <c r="I7" s="79">
        <f>SUM(C7:G7)</f>
        <v>861615</v>
      </c>
      <c r="J7" s="111"/>
      <c r="K7" s="497"/>
      <c r="L7" s="159"/>
      <c r="M7" s="154"/>
      <c r="N7" s="167"/>
      <c r="O7" s="167"/>
      <c r="P7" s="167"/>
      <c r="Q7" s="167"/>
      <c r="R7" s="154"/>
    </row>
    <row r="8" spans="1:18" s="29" customFormat="1" ht="72.75" customHeight="1">
      <c r="A8" s="702"/>
      <c r="B8" s="360" t="s">
        <v>275</v>
      </c>
      <c r="C8" s="151">
        <f>ALAPADATOK!D64</f>
        <v>0</v>
      </c>
      <c r="D8" s="9"/>
      <c r="E8" s="151">
        <f>ALAPADATOK!I64</f>
        <v>262717</v>
      </c>
      <c r="F8" s="9"/>
      <c r="G8" s="151">
        <f>ALAPADATOK!H64</f>
        <v>0</v>
      </c>
      <c r="H8" s="9"/>
      <c r="I8" s="79">
        <f t="shared" ref="I8:I12" si="0">SUM(C8:G8)</f>
        <v>262717</v>
      </c>
      <c r="J8" s="18"/>
      <c r="K8" s="498"/>
      <c r="L8" s="159"/>
      <c r="M8" s="167"/>
      <c r="N8" s="167"/>
      <c r="O8" s="167"/>
      <c r="P8" s="167"/>
      <c r="Q8" s="167"/>
      <c r="R8" s="154"/>
    </row>
    <row r="9" spans="1:18" s="29" customFormat="1" ht="47.25">
      <c r="A9" s="702"/>
      <c r="B9" s="360" t="s">
        <v>251</v>
      </c>
      <c r="C9" s="151">
        <f>ALAPADATOK!D65</f>
        <v>0</v>
      </c>
      <c r="D9" s="9"/>
      <c r="E9" s="151">
        <f>ALAPADATOK!I65</f>
        <v>598898</v>
      </c>
      <c r="F9" s="9"/>
      <c r="G9" s="151">
        <f>ALAPADATOK!H65</f>
        <v>0</v>
      </c>
      <c r="H9" s="9"/>
      <c r="I9" s="79">
        <f t="shared" si="0"/>
        <v>598898</v>
      </c>
      <c r="J9" s="18"/>
      <c r="K9" s="19"/>
      <c r="L9" s="159"/>
      <c r="M9" s="154"/>
      <c r="N9" s="154"/>
      <c r="O9" s="154"/>
      <c r="P9" s="154"/>
      <c r="Q9" s="154"/>
      <c r="R9" s="154"/>
    </row>
    <row r="10" spans="1:18" s="29" customFormat="1" ht="31.5">
      <c r="A10" s="702"/>
      <c r="B10" s="360" t="s">
        <v>250</v>
      </c>
      <c r="C10" s="151">
        <f>ALAPADATOK!D66</f>
        <v>0</v>
      </c>
      <c r="D10" s="122"/>
      <c r="E10" s="151">
        <f>ALAPADATOK!I66</f>
        <v>0</v>
      </c>
      <c r="F10" s="122"/>
      <c r="G10" s="151">
        <f>ALAPADATOK!H65</f>
        <v>0</v>
      </c>
      <c r="H10" s="122"/>
      <c r="I10" s="79">
        <f t="shared" si="0"/>
        <v>0</v>
      </c>
      <c r="J10" s="18"/>
      <c r="K10" s="497"/>
      <c r="L10" s="159"/>
      <c r="M10" s="154"/>
      <c r="N10" s="167"/>
      <c r="O10" s="167"/>
      <c r="P10" s="167"/>
      <c r="Q10" s="167"/>
      <c r="R10" s="154"/>
    </row>
    <row r="11" spans="1:18" s="29" customFormat="1" ht="35.25" customHeight="1">
      <c r="A11" s="152" t="s">
        <v>246</v>
      </c>
      <c r="B11" s="275" t="s">
        <v>342</v>
      </c>
      <c r="C11" s="151">
        <f>ALAPADATOK!J67</f>
        <v>0</v>
      </c>
      <c r="D11" s="122"/>
      <c r="E11" s="151"/>
      <c r="F11" s="122"/>
      <c r="G11" s="151"/>
      <c r="H11" s="122"/>
      <c r="I11" s="79">
        <f>ALAPADATOK!J67</f>
        <v>0</v>
      </c>
      <c r="J11" s="112"/>
      <c r="K11" s="497"/>
      <c r="L11" s="159"/>
      <c r="M11" s="154"/>
      <c r="N11" s="167"/>
      <c r="O11" s="167"/>
      <c r="P11" s="167"/>
      <c r="Q11" s="167"/>
      <c r="R11" s="154"/>
    </row>
    <row r="12" spans="1:18" s="29" customFormat="1" ht="47.25" hidden="1" customHeight="1">
      <c r="A12" s="351"/>
      <c r="B12" s="319" t="s">
        <v>147</v>
      </c>
      <c r="C12" s="151" t="e">
        <f>ALAPADATOK!#REF!</f>
        <v>#REF!</v>
      </c>
      <c r="D12" s="9"/>
      <c r="E12" s="151" t="e">
        <f>ALAPADATOK!#REF!</f>
        <v>#REF!</v>
      </c>
      <c r="F12" s="9"/>
      <c r="G12" s="151" t="e">
        <f>ALAPADATOK!#REF!</f>
        <v>#REF!</v>
      </c>
      <c r="H12" s="9"/>
      <c r="I12" s="79" t="e">
        <f t="shared" si="0"/>
        <v>#REF!</v>
      </c>
      <c r="J12" s="112"/>
      <c r="K12" s="499"/>
      <c r="L12" s="159"/>
      <c r="M12" s="154"/>
      <c r="N12" s="167"/>
      <c r="O12" s="167"/>
      <c r="P12" s="167"/>
      <c r="Q12" s="167"/>
      <c r="R12" s="154"/>
    </row>
    <row r="13" spans="1:18" s="29" customFormat="1" ht="36.75" customHeight="1">
      <c r="A13" s="152" t="s">
        <v>245</v>
      </c>
      <c r="B13" s="361" t="s">
        <v>308</v>
      </c>
      <c r="C13" s="151">
        <f>ALAPADATOK!J68</f>
        <v>0</v>
      </c>
      <c r="D13" s="9"/>
      <c r="E13" s="151"/>
      <c r="F13" s="9"/>
      <c r="G13" s="151"/>
      <c r="H13" s="9"/>
      <c r="I13" s="79">
        <f>SUM(C13:G13)</f>
        <v>0</v>
      </c>
      <c r="J13" s="113"/>
      <c r="K13" s="499"/>
      <c r="L13" s="159"/>
      <c r="M13" s="154"/>
      <c r="N13" s="167"/>
      <c r="O13" s="167"/>
      <c r="P13" s="167"/>
      <c r="Q13" s="167"/>
      <c r="R13" s="154"/>
    </row>
    <row r="14" spans="1:18" s="29" customFormat="1" ht="15.75">
      <c r="A14" s="110"/>
      <c r="B14" s="12"/>
      <c r="C14" s="13"/>
      <c r="D14" s="13"/>
      <c r="E14" s="14"/>
      <c r="F14" s="13"/>
      <c r="G14" s="13"/>
      <c r="H14" s="13"/>
      <c r="I14" s="13"/>
      <c r="J14" s="15"/>
      <c r="K14" s="19"/>
      <c r="L14" s="160"/>
      <c r="M14" s="154"/>
      <c r="N14" s="160"/>
      <c r="O14" s="160"/>
      <c r="P14" s="160"/>
      <c r="Q14" s="160"/>
      <c r="R14" s="165"/>
    </row>
    <row r="15" spans="1:18" s="29" customFormat="1" ht="32.25" customHeight="1">
      <c r="A15" s="682" t="s">
        <v>6</v>
      </c>
      <c r="B15" s="695" t="s">
        <v>148</v>
      </c>
      <c r="C15" s="696"/>
      <c r="D15" s="696"/>
      <c r="E15" s="696"/>
      <c r="F15" s="696"/>
      <c r="G15" s="696"/>
      <c r="H15" s="696"/>
      <c r="I15" s="697"/>
      <c r="J15" s="500">
        <f>ALAPADATOK!J70</f>
        <v>75365</v>
      </c>
      <c r="K15" s="114"/>
      <c r="L15" s="159"/>
      <c r="M15" s="154"/>
      <c r="N15" s="160"/>
      <c r="O15" s="160"/>
      <c r="P15" s="160"/>
      <c r="Q15" s="160"/>
      <c r="R15" s="165"/>
    </row>
    <row r="16" spans="1:18" s="29" customFormat="1" ht="32.25" customHeight="1">
      <c r="A16" s="683"/>
      <c r="B16" s="343" t="s">
        <v>159</v>
      </c>
      <c r="C16" s="344"/>
      <c r="D16" s="344"/>
      <c r="E16" s="344"/>
      <c r="F16" s="344"/>
      <c r="G16" s="344"/>
      <c r="H16" s="344"/>
      <c r="I16" s="345"/>
      <c r="J16" s="500">
        <f>ALAPADATOK!J71</f>
        <v>0</v>
      </c>
      <c r="K16" s="114"/>
      <c r="L16" s="159"/>
      <c r="M16" s="154"/>
      <c r="N16" s="160"/>
      <c r="O16" s="160"/>
      <c r="P16" s="160"/>
      <c r="Q16" s="160"/>
      <c r="R16" s="165"/>
    </row>
    <row r="17" spans="1:18" s="29" customFormat="1" ht="69" customHeight="1">
      <c r="A17" s="684"/>
      <c r="B17" s="342" t="s">
        <v>455</v>
      </c>
      <c r="C17" s="123"/>
      <c r="D17" s="80">
        <f>ALAPADATOK!D72</f>
        <v>0</v>
      </c>
      <c r="E17" s="123"/>
      <c r="F17" s="80">
        <f>ALAPADATOK!I72</f>
        <v>75365</v>
      </c>
      <c r="G17" s="123"/>
      <c r="H17" s="80">
        <f>ALAPADATOK!H72</f>
        <v>0</v>
      </c>
      <c r="I17" s="342"/>
      <c r="J17" s="500">
        <f>D17+F17+H17</f>
        <v>75365</v>
      </c>
      <c r="K17" s="114"/>
      <c r="L17" s="159"/>
      <c r="M17" s="167"/>
      <c r="N17" s="167"/>
      <c r="O17" s="167"/>
      <c r="P17" s="167"/>
      <c r="Q17" s="167"/>
      <c r="R17" s="154"/>
    </row>
    <row r="18" spans="1:18" s="29" customFormat="1" ht="19.5" customHeight="1">
      <c r="A18" s="139"/>
      <c r="B18" s="89"/>
      <c r="C18" s="89"/>
      <c r="D18" s="89"/>
      <c r="E18" s="89"/>
      <c r="F18" s="89"/>
      <c r="G18" s="89"/>
      <c r="H18" s="89"/>
      <c r="I18" s="89"/>
      <c r="J18" s="88"/>
      <c r="K18" s="114"/>
      <c r="L18" s="159"/>
      <c r="M18" s="154"/>
      <c r="N18" s="160"/>
      <c r="O18" s="160"/>
      <c r="P18" s="160"/>
      <c r="Q18" s="160"/>
      <c r="R18" s="154"/>
    </row>
    <row r="19" spans="1:18" s="29" customFormat="1" ht="32.25" customHeight="1">
      <c r="A19" s="139" t="s">
        <v>7</v>
      </c>
      <c r="B19" s="343" t="s">
        <v>343</v>
      </c>
      <c r="C19" s="344"/>
      <c r="D19" s="344"/>
      <c r="E19" s="344"/>
      <c r="F19" s="344"/>
      <c r="G19" s="344"/>
      <c r="H19" s="345"/>
      <c r="I19" s="89"/>
      <c r="J19" s="87">
        <f>IF(J3-J6&lt;0,ABS(J3-J6+I10),0)</f>
        <v>861615</v>
      </c>
      <c r="K19" s="114"/>
      <c r="L19" s="159"/>
      <c r="M19" s="154"/>
      <c r="N19" s="160"/>
      <c r="O19" s="160"/>
      <c r="P19" s="160"/>
      <c r="Q19" s="160"/>
      <c r="R19" s="154"/>
    </row>
    <row r="20" spans="1:18" s="29" customFormat="1" ht="15.75">
      <c r="A20" s="115"/>
      <c r="B20" s="116"/>
      <c r="C20" s="20"/>
      <c r="D20" s="21"/>
      <c r="E20" s="22"/>
      <c r="F20" s="20"/>
      <c r="G20" s="20"/>
      <c r="H20" s="20"/>
      <c r="I20" s="20"/>
      <c r="J20" s="23"/>
      <c r="K20" s="19"/>
      <c r="L20" s="160"/>
      <c r="M20" s="154"/>
      <c r="N20" s="160"/>
      <c r="O20" s="160"/>
      <c r="P20" s="160"/>
      <c r="Q20" s="160"/>
      <c r="R20" s="154"/>
    </row>
    <row r="21" spans="1:18" s="29" customFormat="1" ht="31.5" customHeight="1">
      <c r="A21" s="117" t="s">
        <v>8</v>
      </c>
      <c r="B21" s="118"/>
      <c r="C21" s="24"/>
      <c r="D21" s="24"/>
      <c r="E21" s="25"/>
      <c r="F21" s="24"/>
      <c r="G21" s="24"/>
      <c r="H21" s="24"/>
      <c r="I21" s="24"/>
      <c r="J21" s="26"/>
      <c r="K21" s="19"/>
      <c r="L21" s="160"/>
      <c r="M21" s="161"/>
      <c r="N21" s="160"/>
      <c r="O21" s="160"/>
      <c r="P21" s="160"/>
      <c r="Q21" s="162"/>
      <c r="R21" s="154"/>
    </row>
    <row r="22" spans="1:18" s="29" customFormat="1" ht="66">
      <c r="A22" s="152" t="s">
        <v>101</v>
      </c>
      <c r="B22" s="4" t="s">
        <v>354</v>
      </c>
      <c r="C22" s="84"/>
      <c r="D22" s="80">
        <f>ALAPADATOK!D76</f>
        <v>0</v>
      </c>
      <c r="E22" s="27"/>
      <c r="F22" s="80">
        <f>ALAPADATOK!I76</f>
        <v>1756589</v>
      </c>
      <c r="G22" s="123"/>
      <c r="H22" s="80">
        <f>ALAPADATOK!H76</f>
        <v>0</v>
      </c>
      <c r="I22" s="235"/>
      <c r="J22" s="81">
        <f>SUM(C22:H22)</f>
        <v>1756589</v>
      </c>
      <c r="K22" s="19"/>
      <c r="L22" s="159"/>
      <c r="M22" s="154"/>
      <c r="N22" s="154"/>
      <c r="O22" s="154"/>
      <c r="P22" s="154"/>
      <c r="Q22" s="154"/>
      <c r="R22" s="154"/>
    </row>
    <row r="23" spans="1:18" s="29" customFormat="1" ht="15.75">
      <c r="A23" s="30"/>
      <c r="B23" s="31"/>
      <c r="C23" s="13"/>
      <c r="D23" s="32"/>
      <c r="E23" s="33"/>
      <c r="F23" s="32"/>
      <c r="G23" s="32"/>
      <c r="H23" s="34"/>
      <c r="I23" s="34"/>
      <c r="J23" s="35"/>
      <c r="K23" s="19"/>
      <c r="L23" s="159"/>
      <c r="M23" s="154"/>
      <c r="N23" s="154"/>
      <c r="O23" s="154"/>
      <c r="P23" s="154"/>
      <c r="Q23" s="154"/>
      <c r="R23" s="154"/>
    </row>
    <row r="24" spans="1:18" s="29" customFormat="1" ht="82.5">
      <c r="A24" s="688" t="s">
        <v>9</v>
      </c>
      <c r="B24" s="362" t="s">
        <v>410</v>
      </c>
      <c r="C24" s="9"/>
      <c r="D24" s="80">
        <f>ALAPADATOK!D78</f>
        <v>0</v>
      </c>
      <c r="E24" s="27"/>
      <c r="F24" s="80">
        <f>ALAPADATOK!I78</f>
        <v>113040</v>
      </c>
      <c r="G24" s="123"/>
      <c r="H24" s="80">
        <f>ALAPADATOK!H78</f>
        <v>0</v>
      </c>
      <c r="I24" s="235"/>
      <c r="J24" s="81">
        <f>SUM(C24:H24)</f>
        <v>113040</v>
      </c>
      <c r="K24" s="19"/>
      <c r="L24" s="159"/>
      <c r="M24" s="154"/>
      <c r="N24" s="154"/>
      <c r="O24" s="154"/>
      <c r="P24" s="154"/>
      <c r="Q24" s="154"/>
      <c r="R24" s="154"/>
    </row>
    <row r="25" spans="1:18" s="29" customFormat="1" ht="66">
      <c r="A25" s="688"/>
      <c r="B25" s="363" t="s">
        <v>344</v>
      </c>
      <c r="C25" s="157">
        <f>ALAPADATOK!D79</f>
        <v>0</v>
      </c>
      <c r="D25" s="27"/>
      <c r="E25" s="168">
        <f>ALAPADATOK!I79</f>
        <v>9424</v>
      </c>
      <c r="F25" s="27"/>
      <c r="G25" s="168">
        <f>ALAPADATOK!H79</f>
        <v>0</v>
      </c>
      <c r="H25" s="28"/>
      <c r="I25" s="235"/>
      <c r="J25" s="81">
        <f>SUM(C25:H25)</f>
        <v>9424</v>
      </c>
      <c r="K25" s="19"/>
      <c r="L25" s="159"/>
      <c r="M25" s="154"/>
      <c r="N25" s="154"/>
      <c r="O25" s="154"/>
      <c r="P25" s="154"/>
      <c r="Q25" s="154"/>
      <c r="R25" s="154"/>
    </row>
    <row r="26" spans="1:18" s="29" customFormat="1" ht="82.5">
      <c r="A26" s="688"/>
      <c r="B26" s="363" t="s">
        <v>411</v>
      </c>
      <c r="C26" s="157">
        <f>ALAPADATOK!D80</f>
        <v>0</v>
      </c>
      <c r="D26" s="27"/>
      <c r="E26" s="168">
        <f>ALAPADATOK!I80</f>
        <v>103616</v>
      </c>
      <c r="F26" s="27"/>
      <c r="G26" s="168">
        <f>ALAPADATOK!H80</f>
        <v>0</v>
      </c>
      <c r="H26" s="28"/>
      <c r="I26" s="235"/>
      <c r="J26" s="81">
        <f>SUM(C26:H26)</f>
        <v>103616</v>
      </c>
      <c r="K26" s="19"/>
      <c r="L26" s="159"/>
      <c r="M26" s="154"/>
      <c r="N26" s="154"/>
      <c r="O26" s="154"/>
      <c r="P26" s="154"/>
      <c r="Q26" s="154"/>
      <c r="R26" s="154"/>
    </row>
    <row r="27" spans="1:18" s="29" customFormat="1" ht="16.5">
      <c r="A27" s="688"/>
      <c r="B27" s="145" t="s">
        <v>161</v>
      </c>
      <c r="C27" s="157">
        <f>ALAPADATOK!D81</f>
        <v>0</v>
      </c>
      <c r="D27" s="27"/>
      <c r="E27" s="168">
        <f>ALAPADATOK!I81</f>
        <v>103616</v>
      </c>
      <c r="F27" s="27"/>
      <c r="G27" s="168">
        <f>ALAPADATOK!H81</f>
        <v>0</v>
      </c>
      <c r="H27" s="28"/>
      <c r="I27" s="235"/>
      <c r="J27" s="81">
        <f>SUM(C27:H27)</f>
        <v>103616</v>
      </c>
      <c r="K27" s="19"/>
      <c r="L27" s="159"/>
      <c r="M27" s="154"/>
      <c r="N27" s="154"/>
      <c r="O27" s="154"/>
      <c r="P27" s="154"/>
      <c r="Q27" s="154"/>
      <c r="R27" s="154"/>
    </row>
    <row r="28" spans="1:18" s="29" customFormat="1" ht="15.75">
      <c r="A28" s="30"/>
      <c r="B28" s="31"/>
      <c r="C28" s="13"/>
      <c r="D28" s="32"/>
      <c r="E28" s="33"/>
      <c r="F28" s="32"/>
      <c r="G28" s="32"/>
      <c r="H28" s="34"/>
      <c r="I28" s="34"/>
      <c r="J28" s="35"/>
      <c r="K28" s="19"/>
      <c r="L28" s="159"/>
      <c r="M28" s="154"/>
      <c r="N28" s="154"/>
      <c r="O28" s="154"/>
      <c r="P28" s="154"/>
      <c r="Q28" s="154"/>
      <c r="R28" s="154"/>
    </row>
    <row r="29" spans="1:18" s="29" customFormat="1" ht="49.5">
      <c r="A29" s="152" t="s">
        <v>102</v>
      </c>
      <c r="B29" s="4" t="s">
        <v>345</v>
      </c>
      <c r="C29" s="9"/>
      <c r="D29" s="156">
        <f>ALAPADATOK!D83</f>
        <v>0</v>
      </c>
      <c r="E29" s="27"/>
      <c r="F29" s="156">
        <f>ALAPADATOK!I83</f>
        <v>37675</v>
      </c>
      <c r="G29" s="123"/>
      <c r="H29" s="156">
        <f>ALAPADATOK!H83</f>
        <v>0</v>
      </c>
      <c r="I29" s="235"/>
      <c r="J29" s="81">
        <f>SUM(C29:H29)</f>
        <v>37675</v>
      </c>
      <c r="K29" s="19"/>
      <c r="L29" s="159"/>
      <c r="M29" s="154"/>
      <c r="N29" s="154"/>
      <c r="O29" s="154"/>
      <c r="P29" s="154"/>
      <c r="Q29" s="154"/>
      <c r="R29" s="154"/>
    </row>
    <row r="30" spans="1:18" s="29" customFormat="1" ht="15.75">
      <c r="A30" s="30"/>
      <c r="B30" s="31"/>
      <c r="C30" s="13"/>
      <c r="D30" s="32"/>
      <c r="E30" s="33"/>
      <c r="F30" s="32"/>
      <c r="G30" s="32"/>
      <c r="H30" s="34"/>
      <c r="I30" s="34"/>
      <c r="J30" s="35"/>
      <c r="K30" s="19"/>
      <c r="L30" s="159"/>
      <c r="M30" s="154"/>
      <c r="N30" s="154"/>
      <c r="O30" s="154"/>
      <c r="P30" s="154"/>
      <c r="Q30" s="154"/>
      <c r="R30" s="154"/>
    </row>
    <row r="31" spans="1:18" s="29" customFormat="1" ht="74.25" customHeight="1">
      <c r="A31" s="682" t="s">
        <v>124</v>
      </c>
      <c r="B31" s="4" t="s">
        <v>463</v>
      </c>
      <c r="C31" s="9"/>
      <c r="D31" s="156">
        <f>ALAPADATOK!D85</f>
        <v>0</v>
      </c>
      <c r="E31" s="27"/>
      <c r="F31" s="156">
        <f>ALAPADATOK!I85</f>
        <v>77279</v>
      </c>
      <c r="G31" s="123"/>
      <c r="H31" s="156">
        <f>ALAPADATOK!H85</f>
        <v>0</v>
      </c>
      <c r="I31" s="235"/>
      <c r="J31" s="81">
        <f>SUM(C31:H31)</f>
        <v>77279</v>
      </c>
      <c r="K31" s="19"/>
      <c r="L31" s="159"/>
      <c r="M31" s="154"/>
      <c r="N31" s="154"/>
      <c r="O31" s="154"/>
      <c r="P31" s="154"/>
      <c r="Q31" s="154"/>
      <c r="R31" s="154"/>
    </row>
    <row r="32" spans="1:18" s="29" customFormat="1" ht="74.25" customHeight="1">
      <c r="A32" s="683"/>
      <c r="B32" s="323" t="s">
        <v>368</v>
      </c>
      <c r="C32" s="157">
        <f>ALAPADATOK!D86</f>
        <v>0</v>
      </c>
      <c r="D32" s="123"/>
      <c r="E32" s="157">
        <f>ALAPADATOK!I86</f>
        <v>65916</v>
      </c>
      <c r="F32" s="123"/>
      <c r="G32" s="157">
        <f>ALAPADATOK!H86</f>
        <v>0</v>
      </c>
      <c r="H32" s="123"/>
      <c r="I32" s="28"/>
      <c r="J32" s="81">
        <f t="shared" ref="J32:J33" si="1">SUM(C32:H32)</f>
        <v>65916</v>
      </c>
      <c r="K32" s="19"/>
      <c r="L32" s="159"/>
      <c r="M32" s="154"/>
      <c r="N32" s="154"/>
      <c r="O32" s="154"/>
      <c r="P32" s="154"/>
      <c r="Q32" s="154"/>
      <c r="R32" s="154"/>
    </row>
    <row r="33" spans="1:18" s="29" customFormat="1" ht="74.25" customHeight="1">
      <c r="A33" s="684"/>
      <c r="B33" s="323" t="s">
        <v>369</v>
      </c>
      <c r="C33" s="157">
        <f>ALAPADATOK!D87</f>
        <v>0</v>
      </c>
      <c r="D33" s="123"/>
      <c r="E33" s="157">
        <f>ALAPADATOK!I87</f>
        <v>11363</v>
      </c>
      <c r="F33" s="123"/>
      <c r="G33" s="157">
        <f>ALAPADATOK!H87</f>
        <v>0</v>
      </c>
      <c r="H33" s="123"/>
      <c r="I33" s="28"/>
      <c r="J33" s="81">
        <f t="shared" si="1"/>
        <v>11363</v>
      </c>
      <c r="K33" s="19"/>
      <c r="L33" s="159"/>
      <c r="M33" s="154"/>
      <c r="N33" s="154"/>
      <c r="O33" s="154"/>
      <c r="P33" s="154"/>
      <c r="Q33" s="154"/>
      <c r="R33" s="154"/>
    </row>
    <row r="34" spans="1:18" s="29" customFormat="1" ht="16.5">
      <c r="A34" s="30"/>
      <c r="B34" s="120"/>
      <c r="C34" s="13"/>
      <c r="D34" s="32"/>
      <c r="E34" s="33"/>
      <c r="F34" s="32"/>
      <c r="G34" s="32"/>
      <c r="H34" s="34"/>
      <c r="I34" s="34"/>
      <c r="J34" s="95"/>
      <c r="K34" s="19"/>
      <c r="L34" s="159"/>
      <c r="M34" s="154"/>
      <c r="N34" s="154"/>
      <c r="O34" s="154"/>
      <c r="P34" s="154"/>
      <c r="Q34" s="154"/>
      <c r="R34" s="154"/>
    </row>
    <row r="35" spans="1:18" s="29" customFormat="1" ht="47.25">
      <c r="A35" s="682" t="s">
        <v>103</v>
      </c>
      <c r="B35" s="275" t="s">
        <v>346</v>
      </c>
      <c r="C35" s="122"/>
      <c r="D35" s="156">
        <f>ALAPADATOK!D89</f>
        <v>0</v>
      </c>
      <c r="E35" s="92"/>
      <c r="F35" s="156">
        <f>ALAPADATOK!I89</f>
        <v>0</v>
      </c>
      <c r="G35" s="123"/>
      <c r="H35" s="156">
        <f>ALAPADATOK!H89</f>
        <v>0</v>
      </c>
      <c r="I35" s="236"/>
      <c r="J35" s="81">
        <f>SUM(C35:H35)</f>
        <v>0</v>
      </c>
      <c r="K35" s="19"/>
      <c r="L35" s="159"/>
      <c r="M35" s="154"/>
      <c r="N35" s="154"/>
      <c r="O35" s="154"/>
      <c r="P35" s="154"/>
      <c r="Q35" s="154"/>
      <c r="R35" s="154"/>
    </row>
    <row r="36" spans="1:18" s="29" customFormat="1" ht="47.25">
      <c r="A36" s="683"/>
      <c r="B36" s="8" t="s">
        <v>347</v>
      </c>
      <c r="C36" s="157">
        <f>ALAPADATOK!D90</f>
        <v>0</v>
      </c>
      <c r="D36" s="36"/>
      <c r="E36" s="168">
        <f>ALAPADATOK!I90</f>
        <v>0</v>
      </c>
      <c r="F36" s="36"/>
      <c r="G36" s="168">
        <f>ALAPADATOK!H90</f>
        <v>0</v>
      </c>
      <c r="H36" s="124"/>
      <c r="I36" s="236"/>
      <c r="J36" s="81">
        <f>SUM(C36:H36)</f>
        <v>0</v>
      </c>
      <c r="K36" s="19"/>
      <c r="L36" s="159"/>
      <c r="M36" s="154"/>
      <c r="N36" s="154"/>
      <c r="O36" s="154"/>
      <c r="P36" s="154"/>
      <c r="Q36" s="154"/>
      <c r="R36" s="154"/>
    </row>
    <row r="37" spans="1:18" s="29" customFormat="1" ht="15.75">
      <c r="A37" s="30"/>
      <c r="B37" s="31"/>
      <c r="C37" s="13"/>
      <c r="D37" s="32"/>
      <c r="E37" s="33"/>
      <c r="F37" s="32"/>
      <c r="G37" s="32"/>
      <c r="H37" s="34"/>
      <c r="I37" s="34"/>
      <c r="J37" s="35"/>
      <c r="K37" s="19"/>
      <c r="L37" s="159"/>
      <c r="M37" s="154"/>
      <c r="N37" s="154"/>
      <c r="O37" s="154"/>
      <c r="P37" s="154"/>
      <c r="Q37" s="154"/>
      <c r="R37" s="154"/>
    </row>
    <row r="38" spans="1:18" s="29" customFormat="1" ht="57.75" customHeight="1">
      <c r="A38" s="702" t="s">
        <v>104</v>
      </c>
      <c r="B38" s="4" t="s">
        <v>348</v>
      </c>
      <c r="C38" s="86"/>
      <c r="D38" s="156">
        <f>ALAPADATOK!D92</f>
        <v>0</v>
      </c>
      <c r="E38" s="27"/>
      <c r="F38" s="156">
        <f>ALAPADATOK!I92</f>
        <v>861615</v>
      </c>
      <c r="G38" s="123"/>
      <c r="H38" s="156">
        <f>ALAPADATOK!H92</f>
        <v>0</v>
      </c>
      <c r="I38" s="28"/>
      <c r="J38" s="81">
        <f>SUM(C38:H38)</f>
        <v>861615</v>
      </c>
      <c r="K38" s="19"/>
      <c r="L38" s="159"/>
      <c r="M38" s="154"/>
      <c r="N38" s="154"/>
      <c r="O38" s="154"/>
      <c r="P38" s="154"/>
      <c r="Q38" s="154"/>
      <c r="R38" s="154"/>
    </row>
    <row r="39" spans="1:18" s="29" customFormat="1" ht="66">
      <c r="A39" s="702"/>
      <c r="B39" s="363" t="s">
        <v>349</v>
      </c>
      <c r="C39" s="86"/>
      <c r="D39" s="168">
        <f>ALAPADATOK!D93</f>
        <v>0</v>
      </c>
      <c r="E39" s="27"/>
      <c r="F39" s="168">
        <f>ALAPADATOK!I93</f>
        <v>262717</v>
      </c>
      <c r="G39" s="92"/>
      <c r="H39" s="168">
        <f>ALAPADATOK!H93</f>
        <v>0</v>
      </c>
      <c r="I39" s="28"/>
      <c r="J39" s="81">
        <f>SUM(C39:H39)</f>
        <v>262717</v>
      </c>
      <c r="K39" s="19"/>
      <c r="L39" s="159"/>
      <c r="M39" s="154"/>
      <c r="N39" s="154"/>
      <c r="O39" s="154"/>
      <c r="P39" s="154"/>
      <c r="Q39" s="154"/>
      <c r="R39" s="154"/>
    </row>
    <row r="40" spans="1:18" s="29" customFormat="1" ht="66">
      <c r="A40" s="702"/>
      <c r="B40" s="363" t="s">
        <v>352</v>
      </c>
      <c r="C40" s="86"/>
      <c r="D40" s="168">
        <f>ALAPADATOK!D94</f>
        <v>0</v>
      </c>
      <c r="E40" s="27"/>
      <c r="F40" s="168">
        <f>ALAPADATOK!I94</f>
        <v>598898</v>
      </c>
      <c r="G40" s="92"/>
      <c r="H40" s="168">
        <f>ALAPADATOK!H94</f>
        <v>0</v>
      </c>
      <c r="I40" s="28"/>
      <c r="J40" s="81">
        <f>SUM(C40:H40)</f>
        <v>598898</v>
      </c>
      <c r="K40" s="19"/>
      <c r="L40" s="159"/>
      <c r="M40" s="154"/>
      <c r="N40" s="154"/>
      <c r="O40" s="154"/>
      <c r="P40" s="154"/>
      <c r="Q40" s="154"/>
      <c r="R40" s="154"/>
    </row>
    <row r="41" spans="1:18" s="29" customFormat="1" ht="16.5">
      <c r="A41" s="30"/>
      <c r="B41" s="135"/>
      <c r="C41" s="85"/>
      <c r="D41" s="32"/>
      <c r="E41" s="33"/>
      <c r="F41" s="32"/>
      <c r="G41" s="32"/>
      <c r="H41" s="34"/>
      <c r="I41" s="34"/>
      <c r="J41" s="95"/>
      <c r="K41" s="19"/>
      <c r="L41" s="159"/>
      <c r="M41" s="154"/>
      <c r="N41" s="154"/>
      <c r="O41" s="154"/>
      <c r="P41" s="154"/>
      <c r="Q41" s="154"/>
      <c r="R41" s="154"/>
    </row>
    <row r="42" spans="1:18" s="29" customFormat="1" ht="49.5">
      <c r="A42" s="30" t="s">
        <v>105</v>
      </c>
      <c r="B42" s="342" t="s">
        <v>350</v>
      </c>
      <c r="C42" s="85"/>
      <c r="D42" s="156">
        <f>ALAPADATOK!D96</f>
        <v>0</v>
      </c>
      <c r="E42" s="33"/>
      <c r="F42" s="156">
        <f>ALAPADATOK!I96</f>
        <v>861615</v>
      </c>
      <c r="G42" s="240"/>
      <c r="H42" s="156">
        <f>ALAPADATOK!H96</f>
        <v>0</v>
      </c>
      <c r="I42" s="34"/>
      <c r="J42" s="81">
        <f>SUM(C42:H42)</f>
        <v>861615</v>
      </c>
      <c r="K42" s="19"/>
      <c r="L42" s="159"/>
      <c r="M42" s="154"/>
      <c r="N42" s="154"/>
      <c r="O42" s="154"/>
      <c r="P42" s="154"/>
      <c r="Q42" s="154"/>
      <c r="R42" s="154"/>
    </row>
    <row r="43" spans="1:18" s="29" customFormat="1" ht="15.75">
      <c r="A43" s="30"/>
      <c r="B43" s="31"/>
      <c r="C43" s="34"/>
      <c r="D43" s="32"/>
      <c r="E43" s="33"/>
      <c r="F43" s="32"/>
      <c r="G43" s="32"/>
      <c r="H43" s="34"/>
      <c r="I43" s="34"/>
      <c r="J43" s="35"/>
      <c r="K43" s="19"/>
      <c r="L43" s="159"/>
      <c r="M43" s="154"/>
      <c r="N43" s="154"/>
      <c r="O43" s="154"/>
      <c r="P43" s="154"/>
      <c r="Q43" s="154"/>
      <c r="R43" s="154"/>
    </row>
    <row r="44" spans="1:18" s="38" customFormat="1" ht="66">
      <c r="A44" s="152" t="s">
        <v>151</v>
      </c>
      <c r="B44" s="4" t="s">
        <v>351</v>
      </c>
      <c r="C44" s="86"/>
      <c r="D44" s="156">
        <f>ALAPADATOK!D98</f>
        <v>0</v>
      </c>
      <c r="E44" s="86"/>
      <c r="F44" s="156">
        <f>ALAPADATOK!I98</f>
        <v>2423342</v>
      </c>
      <c r="G44" s="123"/>
      <c r="H44" s="156">
        <f>ALAPADATOK!H98</f>
        <v>0</v>
      </c>
      <c r="I44" s="237"/>
      <c r="J44" s="81">
        <f>SUM(C44:H44)</f>
        <v>2423342</v>
      </c>
      <c r="K44" s="37"/>
      <c r="L44" s="159"/>
      <c r="M44" s="163"/>
      <c r="N44" s="154"/>
      <c r="O44" s="154"/>
      <c r="P44" s="154"/>
      <c r="Q44" s="154"/>
      <c r="R44" s="154"/>
    </row>
    <row r="45" spans="1:18" s="38" customFormat="1" ht="16.5">
      <c r="A45" s="346"/>
      <c r="B45" s="140"/>
      <c r="C45" s="141"/>
      <c r="D45" s="142"/>
      <c r="E45" s="141"/>
      <c r="F45" s="142"/>
      <c r="G45" s="142"/>
      <c r="H45" s="143"/>
      <c r="I45" s="238"/>
      <c r="J45" s="146"/>
      <c r="K45" s="37"/>
      <c r="L45" s="159"/>
      <c r="M45" s="154"/>
      <c r="N45" s="154"/>
      <c r="O45" s="154"/>
      <c r="P45" s="154"/>
      <c r="Q45" s="154"/>
      <c r="R45" s="154"/>
    </row>
    <row r="46" spans="1:18" s="38" customFormat="1" ht="49.5">
      <c r="A46" s="682" t="s">
        <v>152</v>
      </c>
      <c r="B46" s="140" t="s">
        <v>153</v>
      </c>
      <c r="C46" s="141"/>
      <c r="D46" s="80">
        <f>ALAPADATOK!D100</f>
        <v>0</v>
      </c>
      <c r="E46" s="141"/>
      <c r="F46" s="80">
        <f>ALAPADATOK!I100</f>
        <v>0</v>
      </c>
      <c r="G46" s="241"/>
      <c r="H46" s="80">
        <f>ALAPADATOK!H100</f>
        <v>0</v>
      </c>
      <c r="I46" s="238"/>
      <c r="J46" s="81">
        <f>SUM(C46:H46)</f>
        <v>0</v>
      </c>
      <c r="K46" s="37"/>
      <c r="L46" s="159"/>
      <c r="M46" s="163"/>
      <c r="N46" s="154"/>
      <c r="O46" s="154"/>
      <c r="P46" s="154"/>
      <c r="Q46" s="154"/>
      <c r="R46" s="154"/>
    </row>
    <row r="47" spans="1:18" s="38" customFormat="1" ht="16.5">
      <c r="A47" s="683"/>
      <c r="B47" s="485" t="s">
        <v>134</v>
      </c>
      <c r="C47" s="141"/>
      <c r="D47" s="80">
        <f>ALAPADATOK!D101</f>
        <v>0</v>
      </c>
      <c r="E47" s="141"/>
      <c r="F47" s="80">
        <f>ALAPADATOK!I101</f>
        <v>0</v>
      </c>
      <c r="G47" s="241"/>
      <c r="H47" s="80">
        <f>ALAPADATOK!I101</f>
        <v>0</v>
      </c>
      <c r="I47" s="238"/>
      <c r="J47" s="81">
        <f>SUM(C47:H47)</f>
        <v>0</v>
      </c>
      <c r="K47" s="37"/>
      <c r="L47" s="159"/>
      <c r="M47" s="163"/>
      <c r="N47" s="154"/>
      <c r="O47" s="154"/>
      <c r="P47" s="154"/>
      <c r="Q47" s="154"/>
      <c r="R47" s="154"/>
    </row>
    <row r="48" spans="1:18" ht="17.25" thickBot="1">
      <c r="A48" s="703"/>
      <c r="B48" s="490" t="s">
        <v>133</v>
      </c>
      <c r="C48" s="39"/>
      <c r="D48" s="486">
        <f>ALAPADATOK!D102</f>
        <v>0</v>
      </c>
      <c r="E48" s="40"/>
      <c r="F48" s="486">
        <f>ALAPADATOK!I102</f>
        <v>0</v>
      </c>
      <c r="G48" s="487"/>
      <c r="H48" s="486">
        <f>ALAPADATOK!H102</f>
        <v>0</v>
      </c>
      <c r="I48" s="488"/>
      <c r="J48" s="489">
        <f>SUM(C48:H48)</f>
        <v>0</v>
      </c>
      <c r="K48" s="149"/>
      <c r="L48" s="159"/>
      <c r="M48" s="164"/>
      <c r="N48" s="164"/>
      <c r="O48" s="164"/>
      <c r="P48" s="164"/>
      <c r="Q48" s="164"/>
      <c r="R48" s="154"/>
    </row>
    <row r="49" spans="1:20">
      <c r="A49" s="131"/>
      <c r="C49" s="1"/>
      <c r="D49" s="41"/>
      <c r="E49" s="2"/>
      <c r="F49" s="41"/>
      <c r="G49" s="41"/>
      <c r="H49" s="3"/>
      <c r="I49" s="126"/>
      <c r="J49" s="127"/>
      <c r="K49" s="128"/>
      <c r="L49" s="127"/>
      <c r="M49" s="127"/>
    </row>
    <row r="50" spans="1:20" ht="33">
      <c r="A50" s="125" t="s">
        <v>228</v>
      </c>
      <c r="C50" s="1"/>
      <c r="D50" s="1"/>
      <c r="E50" s="2"/>
      <c r="F50" s="1"/>
      <c r="G50" s="1"/>
      <c r="H50" s="3"/>
      <c r="I50" s="126"/>
      <c r="J50" s="127"/>
      <c r="K50" s="128"/>
      <c r="L50" s="127"/>
      <c r="M50" s="127"/>
    </row>
    <row r="51" spans="1:20" ht="15.75" thickBot="1">
      <c r="A51" s="131"/>
      <c r="C51" s="1"/>
      <c r="D51" s="1"/>
      <c r="E51" s="2"/>
      <c r="F51" s="1"/>
      <c r="G51" s="1"/>
      <c r="H51" s="3"/>
      <c r="I51" s="126"/>
      <c r="J51" s="127"/>
      <c r="K51" s="128"/>
      <c r="L51" s="127"/>
      <c r="M51" s="127"/>
    </row>
    <row r="52" spans="1:20" s="132" customFormat="1" ht="23.25" thickTop="1">
      <c r="A52" s="704" t="s">
        <v>10</v>
      </c>
      <c r="B52" s="717" t="s">
        <v>11</v>
      </c>
      <c r="C52" s="732" t="s">
        <v>12</v>
      </c>
      <c r="D52" s="732"/>
      <c r="E52" s="732"/>
      <c r="F52" s="732"/>
      <c r="G52" s="732"/>
      <c r="H52" s="733"/>
      <c r="I52" s="724" t="s">
        <v>13</v>
      </c>
      <c r="J52" s="724"/>
      <c r="K52" s="724"/>
      <c r="L52" s="724"/>
      <c r="M52" s="724"/>
      <c r="N52" s="725"/>
      <c r="O52" s="723" t="s">
        <v>191</v>
      </c>
      <c r="P52" s="724"/>
      <c r="Q52" s="724"/>
      <c r="R52" s="724"/>
      <c r="S52" s="724"/>
      <c r="T52" s="725"/>
    </row>
    <row r="53" spans="1:20" s="132" customFormat="1" ht="21" customHeight="1">
      <c r="A53" s="705"/>
      <c r="B53" s="718"/>
      <c r="C53" s="730" t="s">
        <v>14</v>
      </c>
      <c r="D53" s="730"/>
      <c r="E53" s="730"/>
      <c r="F53" s="730" t="s">
        <v>15</v>
      </c>
      <c r="G53" s="730"/>
      <c r="H53" s="731"/>
      <c r="I53" s="727" t="s">
        <v>14</v>
      </c>
      <c r="J53" s="727"/>
      <c r="K53" s="727"/>
      <c r="L53" s="728" t="s">
        <v>15</v>
      </c>
      <c r="M53" s="727"/>
      <c r="N53" s="729"/>
      <c r="O53" s="726" t="s">
        <v>14</v>
      </c>
      <c r="P53" s="727"/>
      <c r="Q53" s="727"/>
      <c r="R53" s="728" t="s">
        <v>15</v>
      </c>
      <c r="S53" s="727"/>
      <c r="T53" s="729"/>
    </row>
    <row r="54" spans="1:20" s="132" customFormat="1" ht="21" customHeight="1">
      <c r="A54" s="706"/>
      <c r="B54" s="718"/>
      <c r="C54" s="302" t="s">
        <v>16</v>
      </c>
      <c r="D54" s="302" t="s">
        <v>17</v>
      </c>
      <c r="E54" s="42" t="s">
        <v>18</v>
      </c>
      <c r="F54" s="302" t="s">
        <v>16</v>
      </c>
      <c r="G54" s="302" t="s">
        <v>17</v>
      </c>
      <c r="H54" s="43" t="s">
        <v>18</v>
      </c>
      <c r="I54" s="307" t="s">
        <v>16</v>
      </c>
      <c r="J54" s="302" t="s">
        <v>17</v>
      </c>
      <c r="K54" s="42" t="s">
        <v>18</v>
      </c>
      <c r="L54" s="302" t="s">
        <v>16</v>
      </c>
      <c r="M54" s="302" t="s">
        <v>17</v>
      </c>
      <c r="N54" s="303" t="s">
        <v>18</v>
      </c>
      <c r="O54" s="246" t="s">
        <v>16</v>
      </c>
      <c r="P54" s="302" t="s">
        <v>17</v>
      </c>
      <c r="Q54" s="42" t="s">
        <v>18</v>
      </c>
      <c r="R54" s="302" t="s">
        <v>16</v>
      </c>
      <c r="S54" s="302" t="s">
        <v>17</v>
      </c>
      <c r="T54" s="303" t="s">
        <v>18</v>
      </c>
    </row>
    <row r="55" spans="1:20" ht="15.75">
      <c r="A55" s="300">
        <v>1</v>
      </c>
      <c r="B55" s="96" t="s">
        <v>370</v>
      </c>
      <c r="C55" s="44" t="s">
        <v>19</v>
      </c>
      <c r="D55" s="44" t="s">
        <v>20</v>
      </c>
      <c r="E55" s="45">
        <f>D44</f>
        <v>0</v>
      </c>
      <c r="F55" s="44" t="s">
        <v>21</v>
      </c>
      <c r="G55" s="44" t="s">
        <v>22</v>
      </c>
      <c r="H55" s="46">
        <f>E55</f>
        <v>0</v>
      </c>
      <c r="I55" s="47" t="s">
        <v>19</v>
      </c>
      <c r="J55" s="44" t="s">
        <v>20</v>
      </c>
      <c r="K55" s="45">
        <f>F44</f>
        <v>2423342</v>
      </c>
      <c r="L55" s="44" t="s">
        <v>21</v>
      </c>
      <c r="M55" s="44" t="s">
        <v>22</v>
      </c>
      <c r="N55" s="242">
        <f>K55</f>
        <v>2423342</v>
      </c>
      <c r="O55" s="247" t="s">
        <v>19</v>
      </c>
      <c r="P55" s="44" t="s">
        <v>20</v>
      </c>
      <c r="Q55" s="45">
        <f>H44</f>
        <v>0</v>
      </c>
      <c r="R55" s="44" t="s">
        <v>21</v>
      </c>
      <c r="S55" s="44" t="s">
        <v>22</v>
      </c>
      <c r="T55" s="46">
        <f>Q55</f>
        <v>0</v>
      </c>
    </row>
    <row r="56" spans="1:20" s="38" customFormat="1" ht="15.75">
      <c r="A56" s="300" t="s">
        <v>23</v>
      </c>
      <c r="B56" s="673" t="s">
        <v>332</v>
      </c>
      <c r="C56" s="44" t="s">
        <v>19</v>
      </c>
      <c r="D56" s="44" t="s">
        <v>24</v>
      </c>
      <c r="E56" s="45">
        <f>F22</f>
        <v>1756589</v>
      </c>
      <c r="F56" s="44" t="s">
        <v>112</v>
      </c>
      <c r="G56" s="44" t="s">
        <v>25</v>
      </c>
      <c r="H56" s="46">
        <f>E56</f>
        <v>1756589</v>
      </c>
      <c r="I56" s="47" t="s">
        <v>26</v>
      </c>
      <c r="J56" s="44" t="s">
        <v>27</v>
      </c>
      <c r="K56" s="45">
        <f>E56</f>
        <v>1756589</v>
      </c>
      <c r="L56" s="44" t="s">
        <v>28</v>
      </c>
      <c r="M56" s="44" t="s">
        <v>29</v>
      </c>
      <c r="N56" s="242">
        <f>K56</f>
        <v>1756589</v>
      </c>
      <c r="O56" s="249"/>
      <c r="P56" s="93"/>
      <c r="Q56" s="101"/>
      <c r="R56" s="93"/>
      <c r="S56" s="93"/>
      <c r="T56" s="94"/>
    </row>
    <row r="57" spans="1:20" ht="15.75">
      <c r="A57" s="300" t="s">
        <v>30</v>
      </c>
      <c r="B57" s="698"/>
      <c r="C57" s="44" t="s">
        <v>31</v>
      </c>
      <c r="D57" s="44" t="s">
        <v>32</v>
      </c>
      <c r="E57" s="48">
        <f>E56</f>
        <v>1756589</v>
      </c>
      <c r="F57" s="44" t="s">
        <v>25</v>
      </c>
      <c r="G57" s="44" t="s">
        <v>33</v>
      </c>
      <c r="H57" s="46">
        <f>E57</f>
        <v>1756589</v>
      </c>
      <c r="I57" s="47" t="s">
        <v>34</v>
      </c>
      <c r="J57" s="44" t="s">
        <v>35</v>
      </c>
      <c r="K57" s="45">
        <f>K56</f>
        <v>1756589</v>
      </c>
      <c r="L57" s="49" t="s">
        <v>22</v>
      </c>
      <c r="M57" s="49" t="s">
        <v>28</v>
      </c>
      <c r="N57" s="242">
        <f>K57</f>
        <v>1756589</v>
      </c>
      <c r="O57" s="249"/>
      <c r="P57" s="93"/>
      <c r="Q57" s="101"/>
      <c r="R57" s="255"/>
      <c r="S57" s="255"/>
      <c r="T57" s="94"/>
    </row>
    <row r="58" spans="1:20" ht="15.75">
      <c r="A58" s="300" t="s">
        <v>36</v>
      </c>
      <c r="B58" s="699"/>
      <c r="C58" s="50"/>
      <c r="D58" s="51"/>
      <c r="E58" s="52"/>
      <c r="F58" s="51"/>
      <c r="G58" s="51"/>
      <c r="H58" s="53"/>
      <c r="I58" s="47" t="s">
        <v>37</v>
      </c>
      <c r="J58" s="44" t="s">
        <v>32</v>
      </c>
      <c r="K58" s="45">
        <f>K57</f>
        <v>1756589</v>
      </c>
      <c r="L58" s="54"/>
      <c r="M58" s="54"/>
      <c r="N58" s="243"/>
      <c r="O58" s="249"/>
      <c r="P58" s="93"/>
      <c r="Q58" s="101"/>
      <c r="R58" s="255"/>
      <c r="S58" s="255"/>
      <c r="T58" s="256"/>
    </row>
    <row r="59" spans="1:20" ht="15.75">
      <c r="A59" s="300" t="s">
        <v>118</v>
      </c>
      <c r="B59" s="98" t="s">
        <v>320</v>
      </c>
      <c r="C59" s="93"/>
      <c r="D59" s="93"/>
      <c r="E59" s="52"/>
      <c r="F59" s="55" t="s">
        <v>50</v>
      </c>
      <c r="G59" s="55" t="s">
        <v>33</v>
      </c>
      <c r="H59" s="91">
        <f>E27</f>
        <v>103616</v>
      </c>
      <c r="I59" s="147"/>
      <c r="J59" s="93"/>
      <c r="K59" s="101"/>
      <c r="L59" s="55" t="s">
        <v>48</v>
      </c>
      <c r="M59" s="55" t="s">
        <v>33</v>
      </c>
      <c r="N59" s="268">
        <f>IF(H59&gt;=0,E26-E27,0)</f>
        <v>0</v>
      </c>
      <c r="O59" s="249"/>
      <c r="P59" s="93"/>
      <c r="Q59" s="101"/>
      <c r="R59" s="93"/>
      <c r="S59" s="93"/>
      <c r="T59" s="256"/>
    </row>
    <row r="60" spans="1:20" ht="15.75">
      <c r="A60" s="300" t="s">
        <v>119</v>
      </c>
      <c r="B60" s="98" t="s">
        <v>371</v>
      </c>
      <c r="C60" s="93"/>
      <c r="D60" s="93"/>
      <c r="E60" s="52"/>
      <c r="F60" s="55" t="s">
        <v>50</v>
      </c>
      <c r="G60" s="55" t="s">
        <v>33</v>
      </c>
      <c r="H60" s="91">
        <f>G27</f>
        <v>0</v>
      </c>
      <c r="I60" s="147"/>
      <c r="J60" s="93"/>
      <c r="K60" s="101"/>
      <c r="L60" s="93"/>
      <c r="M60" s="93"/>
      <c r="N60" s="260"/>
      <c r="O60" s="249"/>
      <c r="P60" s="93"/>
      <c r="Q60" s="101"/>
      <c r="R60" s="55" t="s">
        <v>48</v>
      </c>
      <c r="S60" s="55" t="s">
        <v>33</v>
      </c>
      <c r="T60" s="248">
        <f>IF(H60&gt;=0,G26-G27,0)</f>
        <v>0</v>
      </c>
    </row>
    <row r="61" spans="1:20" ht="31.5" customHeight="1">
      <c r="A61" s="300" t="s">
        <v>120</v>
      </c>
      <c r="B61" s="673" t="s">
        <v>322</v>
      </c>
      <c r="C61" s="44" t="s">
        <v>19</v>
      </c>
      <c r="D61" s="44" t="s">
        <v>170</v>
      </c>
      <c r="E61" s="90">
        <f>H22</f>
        <v>0</v>
      </c>
      <c r="F61" s="44" t="s">
        <v>112</v>
      </c>
      <c r="G61" s="44" t="s">
        <v>190</v>
      </c>
      <c r="H61" s="91">
        <f>E61</f>
        <v>0</v>
      </c>
      <c r="I61" s="147"/>
      <c r="J61" s="93"/>
      <c r="K61" s="101"/>
      <c r="L61" s="93"/>
      <c r="M61" s="93"/>
      <c r="N61" s="260"/>
      <c r="O61" s="247" t="s">
        <v>98</v>
      </c>
      <c r="P61" s="44" t="s">
        <v>27</v>
      </c>
      <c r="Q61" s="45">
        <f>H61</f>
        <v>0</v>
      </c>
      <c r="R61" s="44" t="s">
        <v>39</v>
      </c>
      <c r="S61" s="44" t="s">
        <v>106</v>
      </c>
      <c r="T61" s="46">
        <f>Q61</f>
        <v>0</v>
      </c>
    </row>
    <row r="62" spans="1:20" ht="15.75">
      <c r="A62" s="300" t="s">
        <v>154</v>
      </c>
      <c r="B62" s="674"/>
      <c r="C62" s="44" t="s">
        <v>169</v>
      </c>
      <c r="D62" s="44" t="s">
        <v>32</v>
      </c>
      <c r="E62" s="90">
        <f>E61</f>
        <v>0</v>
      </c>
      <c r="F62" s="44" t="s">
        <v>190</v>
      </c>
      <c r="G62" s="44" t="s">
        <v>33</v>
      </c>
      <c r="H62" s="91">
        <f>E62</f>
        <v>0</v>
      </c>
      <c r="I62" s="147"/>
      <c r="J62" s="93"/>
      <c r="K62" s="101"/>
      <c r="L62" s="93"/>
      <c r="M62" s="93"/>
      <c r="N62" s="260"/>
      <c r="O62" s="247" t="s">
        <v>34</v>
      </c>
      <c r="P62" s="44" t="s">
        <v>165</v>
      </c>
      <c r="Q62" s="45">
        <f>H62</f>
        <v>0</v>
      </c>
      <c r="R62" s="49" t="s">
        <v>22</v>
      </c>
      <c r="S62" s="49" t="s">
        <v>39</v>
      </c>
      <c r="T62" s="46">
        <f>Q62</f>
        <v>0</v>
      </c>
    </row>
    <row r="63" spans="1:20" ht="15.75">
      <c r="A63" s="300" t="s">
        <v>192</v>
      </c>
      <c r="B63" s="675"/>
      <c r="C63" s="258"/>
      <c r="D63" s="258"/>
      <c r="E63" s="259"/>
      <c r="F63" s="93"/>
      <c r="G63" s="93"/>
      <c r="H63" s="257"/>
      <c r="I63" s="147"/>
      <c r="J63" s="93"/>
      <c r="K63" s="101"/>
      <c r="L63" s="93"/>
      <c r="M63" s="93"/>
      <c r="N63" s="260"/>
      <c r="O63" s="247" t="s">
        <v>37</v>
      </c>
      <c r="P63" s="44" t="s">
        <v>32</v>
      </c>
      <c r="Q63" s="45">
        <f>Q62</f>
        <v>0</v>
      </c>
      <c r="R63" s="255"/>
      <c r="S63" s="255"/>
      <c r="T63" s="94"/>
    </row>
    <row r="64" spans="1:20" ht="31.5">
      <c r="A64" s="300" t="s">
        <v>121</v>
      </c>
      <c r="B64" s="97" t="s">
        <v>323</v>
      </c>
      <c r="C64" s="44" t="s">
        <v>37</v>
      </c>
      <c r="D64" s="44" t="s">
        <v>32</v>
      </c>
      <c r="E64" s="45">
        <f>D22</f>
        <v>0</v>
      </c>
      <c r="F64" s="55" t="s">
        <v>22</v>
      </c>
      <c r="G64" s="55" t="s">
        <v>33</v>
      </c>
      <c r="H64" s="56">
        <f>E64</f>
        <v>0</v>
      </c>
      <c r="I64" s="57"/>
      <c r="J64" s="58"/>
      <c r="K64" s="59"/>
      <c r="L64" s="58"/>
      <c r="M64" s="58"/>
      <c r="N64" s="155"/>
      <c r="O64" s="250"/>
      <c r="P64" s="58"/>
      <c r="Q64" s="59"/>
      <c r="R64" s="58"/>
      <c r="S64" s="58"/>
      <c r="T64" s="60"/>
    </row>
    <row r="65" spans="1:20" ht="31.5">
      <c r="A65" s="306" t="s">
        <v>122</v>
      </c>
      <c r="B65" s="98" t="s">
        <v>155</v>
      </c>
      <c r="C65" s="93"/>
      <c r="D65" s="93"/>
      <c r="E65" s="52"/>
      <c r="F65" s="55" t="s">
        <v>48</v>
      </c>
      <c r="G65" s="55" t="s">
        <v>33</v>
      </c>
      <c r="H65" s="99">
        <f>C26</f>
        <v>0</v>
      </c>
      <c r="I65" s="57"/>
      <c r="J65" s="58"/>
      <c r="K65" s="59"/>
      <c r="L65" s="58"/>
      <c r="M65" s="58"/>
      <c r="N65" s="155"/>
      <c r="O65" s="250"/>
      <c r="P65" s="58"/>
      <c r="Q65" s="59"/>
      <c r="R65" s="58"/>
      <c r="S65" s="58"/>
      <c r="T65" s="60"/>
    </row>
    <row r="66" spans="1:20" ht="15.75" customHeight="1">
      <c r="A66" s="676">
        <v>4</v>
      </c>
      <c r="B66" s="673" t="s">
        <v>372</v>
      </c>
      <c r="C66" s="692" t="s">
        <v>98</v>
      </c>
      <c r="D66" s="692" t="s">
        <v>27</v>
      </c>
      <c r="E66" s="734">
        <f>C4</f>
        <v>0</v>
      </c>
      <c r="F66" s="692" t="s">
        <v>39</v>
      </c>
      <c r="G66" s="692" t="s">
        <v>106</v>
      </c>
      <c r="H66" s="689">
        <f>SUM(E66:E71)</f>
        <v>0</v>
      </c>
      <c r="I66" s="57"/>
      <c r="J66" s="58"/>
      <c r="K66" s="59"/>
      <c r="L66" s="58"/>
      <c r="M66" s="58"/>
      <c r="N66" s="155"/>
      <c r="O66" s="250"/>
      <c r="P66" s="58"/>
      <c r="Q66" s="59"/>
      <c r="R66" s="58"/>
      <c r="S66" s="58"/>
      <c r="T66" s="60"/>
    </row>
    <row r="67" spans="1:20" ht="15.75">
      <c r="A67" s="677"/>
      <c r="B67" s="674"/>
      <c r="C67" s="693"/>
      <c r="D67" s="693"/>
      <c r="E67" s="735"/>
      <c r="F67" s="693"/>
      <c r="G67" s="693"/>
      <c r="H67" s="690"/>
      <c r="I67" s="57"/>
      <c r="J67" s="58"/>
      <c r="K67" s="59"/>
      <c r="L67" s="58"/>
      <c r="M67" s="58"/>
      <c r="N67" s="155"/>
      <c r="O67" s="250"/>
      <c r="P67" s="58"/>
      <c r="Q67" s="59"/>
      <c r="R67" s="58"/>
      <c r="S67" s="58"/>
      <c r="T67" s="60"/>
    </row>
    <row r="68" spans="1:20" ht="15.75">
      <c r="A68" s="677"/>
      <c r="B68" s="674"/>
      <c r="C68" s="693"/>
      <c r="D68" s="693"/>
      <c r="E68" s="735"/>
      <c r="F68" s="693"/>
      <c r="G68" s="693"/>
      <c r="H68" s="690"/>
      <c r="I68" s="57"/>
      <c r="J68" s="58"/>
      <c r="K68" s="59"/>
      <c r="L68" s="58"/>
      <c r="M68" s="58"/>
      <c r="N68" s="155"/>
      <c r="O68" s="250"/>
      <c r="P68" s="58"/>
      <c r="Q68" s="59"/>
      <c r="R68" s="58"/>
      <c r="S68" s="58"/>
      <c r="T68" s="60"/>
    </row>
    <row r="69" spans="1:20" ht="15.75">
      <c r="A69" s="677"/>
      <c r="B69" s="674"/>
      <c r="C69" s="693"/>
      <c r="D69" s="693"/>
      <c r="E69" s="735"/>
      <c r="F69" s="693"/>
      <c r="G69" s="693"/>
      <c r="H69" s="690"/>
      <c r="I69" s="57"/>
      <c r="J69" s="58"/>
      <c r="K69" s="59"/>
      <c r="L69" s="58"/>
      <c r="M69" s="58"/>
      <c r="N69" s="155"/>
      <c r="O69" s="250"/>
      <c r="P69" s="58"/>
      <c r="Q69" s="59"/>
      <c r="R69" s="58"/>
      <c r="S69" s="58"/>
      <c r="T69" s="60"/>
    </row>
    <row r="70" spans="1:20" ht="15.75">
      <c r="A70" s="677"/>
      <c r="B70" s="674"/>
      <c r="C70" s="693"/>
      <c r="D70" s="693"/>
      <c r="E70" s="735"/>
      <c r="F70" s="693"/>
      <c r="G70" s="693"/>
      <c r="H70" s="690"/>
      <c r="I70" s="57"/>
      <c r="J70" s="58"/>
      <c r="K70" s="59"/>
      <c r="L70" s="58"/>
      <c r="M70" s="58"/>
      <c r="N70" s="155"/>
      <c r="O70" s="250"/>
      <c r="P70" s="58"/>
      <c r="Q70" s="59"/>
      <c r="R70" s="58"/>
      <c r="S70" s="58"/>
      <c r="T70" s="60"/>
    </row>
    <row r="71" spans="1:20" ht="15.75">
      <c r="A71" s="678"/>
      <c r="B71" s="675"/>
      <c r="C71" s="694"/>
      <c r="D71" s="694"/>
      <c r="E71" s="736"/>
      <c r="F71" s="694"/>
      <c r="G71" s="694"/>
      <c r="H71" s="691"/>
      <c r="I71" s="57"/>
      <c r="J71" s="58"/>
      <c r="K71" s="59"/>
      <c r="L71" s="58"/>
      <c r="M71" s="58"/>
      <c r="N71" s="155"/>
      <c r="O71" s="250"/>
      <c r="P71" s="58"/>
      <c r="Q71" s="59"/>
      <c r="R71" s="58"/>
      <c r="S71" s="58"/>
      <c r="T71" s="60"/>
    </row>
    <row r="72" spans="1:20" ht="31.5">
      <c r="A72" s="300">
        <v>5</v>
      </c>
      <c r="B72" s="136" t="s">
        <v>127</v>
      </c>
      <c r="C72" s="58"/>
      <c r="D72" s="58"/>
      <c r="E72" s="59"/>
      <c r="F72" s="58"/>
      <c r="G72" s="58"/>
      <c r="H72" s="60"/>
      <c r="I72" s="57"/>
      <c r="J72" s="58"/>
      <c r="K72" s="59"/>
      <c r="L72" s="58"/>
      <c r="M72" s="58"/>
      <c r="N72" s="155"/>
      <c r="O72" s="250"/>
      <c r="P72" s="58"/>
      <c r="Q72" s="59"/>
      <c r="R72" s="58"/>
      <c r="S72" s="58"/>
      <c r="T72" s="60"/>
    </row>
    <row r="73" spans="1:20" ht="31.5" customHeight="1">
      <c r="A73" s="679" t="s">
        <v>45</v>
      </c>
      <c r="B73" s="673" t="s">
        <v>373</v>
      </c>
      <c r="C73" s="692" t="s">
        <v>34</v>
      </c>
      <c r="D73" s="692" t="s">
        <v>165</v>
      </c>
      <c r="E73" s="734">
        <f>IF(H73&gt;0,IF(H73&gt;E66,E66,H73),0)</f>
        <v>0</v>
      </c>
      <c r="F73" s="44" t="s">
        <v>33</v>
      </c>
      <c r="G73" s="44" t="s">
        <v>39</v>
      </c>
      <c r="H73" s="46">
        <f>IF(J16&gt;0,J16,0)</f>
        <v>0</v>
      </c>
      <c r="I73" s="57"/>
      <c r="J73" s="58"/>
      <c r="K73" s="59"/>
      <c r="L73" s="58"/>
      <c r="M73" s="58"/>
      <c r="N73" s="155"/>
      <c r="O73" s="250"/>
      <c r="P73" s="58"/>
      <c r="Q73" s="59"/>
      <c r="R73" s="58"/>
      <c r="S73" s="58"/>
      <c r="T73" s="60"/>
    </row>
    <row r="74" spans="1:20" ht="15.75">
      <c r="A74" s="680"/>
      <c r="B74" s="674"/>
      <c r="C74" s="693"/>
      <c r="D74" s="693"/>
      <c r="E74" s="735"/>
      <c r="F74" s="93"/>
      <c r="G74" s="93"/>
      <c r="H74" s="94"/>
      <c r="I74" s="57"/>
      <c r="J74" s="58"/>
      <c r="K74" s="59"/>
      <c r="L74" s="58"/>
      <c r="M74" s="58"/>
      <c r="N74" s="155"/>
      <c r="O74" s="250"/>
      <c r="P74" s="58"/>
      <c r="Q74" s="59"/>
      <c r="R74" s="58"/>
      <c r="S74" s="58"/>
      <c r="T74" s="60"/>
    </row>
    <row r="75" spans="1:20" ht="15.75">
      <c r="A75" s="680"/>
      <c r="B75" s="674"/>
      <c r="C75" s="693"/>
      <c r="D75" s="693"/>
      <c r="E75" s="735"/>
      <c r="F75" s="93"/>
      <c r="G75" s="93"/>
      <c r="H75" s="94"/>
      <c r="I75" s="57"/>
      <c r="J75" s="58"/>
      <c r="K75" s="59"/>
      <c r="L75" s="58"/>
      <c r="M75" s="58"/>
      <c r="N75" s="155"/>
      <c r="O75" s="250"/>
      <c r="P75" s="58"/>
      <c r="Q75" s="59"/>
      <c r="R75" s="58"/>
      <c r="S75" s="58"/>
      <c r="T75" s="60"/>
    </row>
    <row r="76" spans="1:20" ht="15.75">
      <c r="A76" s="680"/>
      <c r="B76" s="674"/>
      <c r="C76" s="693"/>
      <c r="D76" s="693"/>
      <c r="E76" s="735"/>
      <c r="F76" s="93"/>
      <c r="G76" s="93"/>
      <c r="H76" s="94"/>
      <c r="I76" s="57"/>
      <c r="J76" s="58"/>
      <c r="K76" s="59"/>
      <c r="L76" s="58"/>
      <c r="M76" s="58"/>
      <c r="N76" s="155"/>
      <c r="O76" s="250"/>
      <c r="P76" s="58"/>
      <c r="Q76" s="59"/>
      <c r="R76" s="58"/>
      <c r="S76" s="58"/>
      <c r="T76" s="60"/>
    </row>
    <row r="77" spans="1:20" ht="15.75">
      <c r="A77" s="680"/>
      <c r="B77" s="674"/>
      <c r="C77" s="693"/>
      <c r="D77" s="693"/>
      <c r="E77" s="735"/>
      <c r="F77" s="93"/>
      <c r="G77" s="93"/>
      <c r="H77" s="94"/>
      <c r="I77" s="57"/>
      <c r="J77" s="58"/>
      <c r="K77" s="59"/>
      <c r="L77" s="58"/>
      <c r="M77" s="58"/>
      <c r="N77" s="155"/>
      <c r="O77" s="250"/>
      <c r="P77" s="58"/>
      <c r="Q77" s="59"/>
      <c r="R77" s="58"/>
      <c r="S77" s="58"/>
      <c r="T77" s="60"/>
    </row>
    <row r="78" spans="1:20" ht="15.75">
      <c r="A78" s="681"/>
      <c r="B78" s="675"/>
      <c r="C78" s="694"/>
      <c r="D78" s="694"/>
      <c r="E78" s="736"/>
      <c r="F78" s="93"/>
      <c r="G78" s="93"/>
      <c r="H78" s="94"/>
      <c r="I78" s="57"/>
      <c r="J78" s="58"/>
      <c r="K78" s="59"/>
      <c r="L78" s="58"/>
      <c r="M78" s="58"/>
      <c r="N78" s="155"/>
      <c r="O78" s="250"/>
      <c r="P78" s="58"/>
      <c r="Q78" s="59"/>
      <c r="R78" s="58"/>
      <c r="S78" s="58"/>
      <c r="T78" s="60"/>
    </row>
    <row r="79" spans="1:20" ht="31.5" customHeight="1">
      <c r="A79" s="304" t="s">
        <v>47</v>
      </c>
      <c r="B79" s="673" t="s">
        <v>100</v>
      </c>
      <c r="C79" s="55" t="s">
        <v>107</v>
      </c>
      <c r="D79" s="55" t="s">
        <v>27</v>
      </c>
      <c r="E79" s="45">
        <f>J19</f>
        <v>861615</v>
      </c>
      <c r="F79" s="93"/>
      <c r="G79" s="93"/>
      <c r="H79" s="94"/>
      <c r="I79" s="57"/>
      <c r="J79" s="58"/>
      <c r="K79" s="59"/>
      <c r="L79" s="58"/>
      <c r="M79" s="58"/>
      <c r="N79" s="155"/>
      <c r="O79" s="250"/>
      <c r="P79" s="58"/>
      <c r="Q79" s="59"/>
      <c r="R79" s="58"/>
      <c r="S79" s="58"/>
      <c r="T79" s="60"/>
    </row>
    <row r="80" spans="1:20" ht="15.75">
      <c r="A80" s="304" t="s">
        <v>49</v>
      </c>
      <c r="B80" s="674"/>
      <c r="C80" s="55" t="s">
        <v>34</v>
      </c>
      <c r="D80" s="55" t="s">
        <v>108</v>
      </c>
      <c r="E80" s="45">
        <f>E79</f>
        <v>861615</v>
      </c>
      <c r="F80" s="93"/>
      <c r="G80" s="93"/>
      <c r="H80" s="94"/>
      <c r="I80" s="57"/>
      <c r="J80" s="58"/>
      <c r="K80" s="59"/>
      <c r="L80" s="58"/>
      <c r="M80" s="58"/>
      <c r="N80" s="155"/>
      <c r="O80" s="250"/>
      <c r="P80" s="58"/>
      <c r="Q80" s="59"/>
      <c r="R80" s="58"/>
      <c r="S80" s="58"/>
      <c r="T80" s="60"/>
    </row>
    <row r="81" spans="1:20" ht="15.75" customHeight="1">
      <c r="A81" s="304" t="s">
        <v>94</v>
      </c>
      <c r="B81" s="675"/>
      <c r="C81" s="55" t="s">
        <v>19</v>
      </c>
      <c r="D81" s="55" t="s">
        <v>109</v>
      </c>
      <c r="E81" s="45">
        <f>E80</f>
        <v>861615</v>
      </c>
      <c r="F81" s="44" t="s">
        <v>39</v>
      </c>
      <c r="G81" s="44" t="s">
        <v>25</v>
      </c>
      <c r="H81" s="46">
        <f>E81</f>
        <v>861615</v>
      </c>
      <c r="I81" s="57"/>
      <c r="J81" s="58"/>
      <c r="K81" s="59"/>
      <c r="L81" s="58"/>
      <c r="M81" s="58"/>
      <c r="N81" s="155"/>
      <c r="O81" s="250"/>
      <c r="P81" s="58"/>
      <c r="Q81" s="59"/>
      <c r="R81" s="58"/>
      <c r="S81" s="58"/>
      <c r="T81" s="60"/>
    </row>
    <row r="82" spans="1:20" ht="31.5">
      <c r="A82" s="304" t="s">
        <v>110</v>
      </c>
      <c r="B82" s="100" t="s">
        <v>326</v>
      </c>
      <c r="C82" s="58"/>
      <c r="D82" s="58"/>
      <c r="E82" s="59"/>
      <c r="F82" s="44" t="s">
        <v>33</v>
      </c>
      <c r="G82" s="44" t="s">
        <v>48</v>
      </c>
      <c r="H82" s="46">
        <f>D17</f>
        <v>0</v>
      </c>
      <c r="I82" s="57"/>
      <c r="J82" s="58"/>
      <c r="K82" s="59"/>
      <c r="L82" s="58"/>
      <c r="M82" s="58"/>
      <c r="N82" s="155"/>
      <c r="O82" s="250"/>
      <c r="P82" s="58"/>
      <c r="Q82" s="59"/>
      <c r="R82" s="58"/>
      <c r="S82" s="58"/>
      <c r="T82" s="60"/>
    </row>
    <row r="83" spans="1:20" ht="31.5">
      <c r="A83" s="304" t="s">
        <v>111</v>
      </c>
      <c r="B83" s="100" t="s">
        <v>230</v>
      </c>
      <c r="C83" s="58"/>
      <c r="D83" s="58"/>
      <c r="E83" s="59"/>
      <c r="F83" s="44" t="s">
        <v>33</v>
      </c>
      <c r="G83" s="44" t="s">
        <v>50</v>
      </c>
      <c r="H83" s="46">
        <f>F17+H17</f>
        <v>75365</v>
      </c>
      <c r="I83" s="57"/>
      <c r="J83" s="58"/>
      <c r="K83" s="59"/>
      <c r="L83" s="58"/>
      <c r="M83" s="58"/>
      <c r="N83" s="155"/>
      <c r="O83" s="250"/>
      <c r="P83" s="58"/>
      <c r="Q83" s="59"/>
      <c r="R83" s="58"/>
      <c r="S83" s="58"/>
      <c r="T83" s="60"/>
    </row>
    <row r="84" spans="1:20" ht="63">
      <c r="A84" s="305" t="s">
        <v>128</v>
      </c>
      <c r="B84" s="100" t="s">
        <v>374</v>
      </c>
      <c r="C84" s="58"/>
      <c r="D84" s="58"/>
      <c r="E84" s="59"/>
      <c r="F84" s="137" t="s">
        <v>50</v>
      </c>
      <c r="G84" s="137" t="s">
        <v>33</v>
      </c>
      <c r="H84" s="138">
        <f>IF(E$26-E$27&gt;=F$29,(E$26-E$27)-F$29,N$59)</f>
        <v>0</v>
      </c>
      <c r="I84" s="57"/>
      <c r="J84" s="58"/>
      <c r="K84" s="59"/>
      <c r="L84" s="55" t="s">
        <v>33</v>
      </c>
      <c r="M84" s="55" t="s">
        <v>48</v>
      </c>
      <c r="N84" s="244">
        <f>H84</f>
        <v>0</v>
      </c>
      <c r="O84" s="250"/>
      <c r="P84" s="58"/>
      <c r="Q84" s="59"/>
      <c r="R84" s="93"/>
      <c r="S84" s="93"/>
      <c r="T84" s="94"/>
    </row>
    <row r="85" spans="1:20" ht="31.5">
      <c r="A85" s="305" t="s">
        <v>129</v>
      </c>
      <c r="B85" s="100" t="s">
        <v>375</v>
      </c>
      <c r="C85" s="58"/>
      <c r="D85" s="58"/>
      <c r="E85" s="59"/>
      <c r="F85" s="137" t="s">
        <v>33</v>
      </c>
      <c r="G85" s="137" t="s">
        <v>50</v>
      </c>
      <c r="H85" s="138">
        <f>IF(E$26-E$27&lt;F$29,F$29,0)</f>
        <v>37675</v>
      </c>
      <c r="I85" s="57"/>
      <c r="J85" s="58"/>
      <c r="K85" s="59"/>
      <c r="L85" s="55" t="s">
        <v>48</v>
      </c>
      <c r="M85" s="55" t="s">
        <v>33</v>
      </c>
      <c r="N85" s="244">
        <f>H85</f>
        <v>37675</v>
      </c>
      <c r="O85" s="250"/>
      <c r="P85" s="58"/>
      <c r="Q85" s="59"/>
      <c r="R85" s="93"/>
      <c r="S85" s="93"/>
      <c r="T85" s="94"/>
    </row>
    <row r="86" spans="1:20" ht="63">
      <c r="A86" s="305" t="s">
        <v>193</v>
      </c>
      <c r="B86" s="100" t="s">
        <v>195</v>
      </c>
      <c r="C86" s="58"/>
      <c r="D86" s="58"/>
      <c r="E86" s="59"/>
      <c r="F86" s="137" t="s">
        <v>50</v>
      </c>
      <c r="G86" s="137" t="s">
        <v>33</v>
      </c>
      <c r="H86" s="138">
        <f>IF(G26-G27&gt;=H29,(G26-G27)-H29,T59)</f>
        <v>0</v>
      </c>
      <c r="I86" s="57"/>
      <c r="J86" s="58"/>
      <c r="K86" s="59"/>
      <c r="L86" s="93"/>
      <c r="M86" s="93"/>
      <c r="N86" s="245"/>
      <c r="O86" s="250"/>
      <c r="P86" s="58"/>
      <c r="Q86" s="59"/>
      <c r="R86" s="55" t="s">
        <v>33</v>
      </c>
      <c r="S86" s="55" t="s">
        <v>48</v>
      </c>
      <c r="T86" s="56">
        <f>H86</f>
        <v>0</v>
      </c>
    </row>
    <row r="87" spans="1:20" ht="31.5">
      <c r="A87" s="305" t="s">
        <v>194</v>
      </c>
      <c r="B87" s="100" t="s">
        <v>196</v>
      </c>
      <c r="C87" s="58"/>
      <c r="D87" s="58"/>
      <c r="E87" s="59"/>
      <c r="F87" s="137" t="s">
        <v>33</v>
      </c>
      <c r="G87" s="137" t="s">
        <v>50</v>
      </c>
      <c r="H87" s="138">
        <f>IF(G26-G27&lt;H29,H29,0)</f>
        <v>0</v>
      </c>
      <c r="I87" s="57"/>
      <c r="J87" s="58"/>
      <c r="K87" s="59"/>
      <c r="L87" s="93"/>
      <c r="M87" s="93"/>
      <c r="N87" s="245"/>
      <c r="O87" s="250"/>
      <c r="P87" s="58"/>
      <c r="Q87" s="59"/>
      <c r="R87" s="55" t="s">
        <v>48</v>
      </c>
      <c r="S87" s="55" t="s">
        <v>33</v>
      </c>
      <c r="T87" s="56">
        <f>H87</f>
        <v>0</v>
      </c>
    </row>
    <row r="88" spans="1:20" ht="15.75" customHeight="1">
      <c r="A88" s="679">
        <v>6</v>
      </c>
      <c r="B88" s="673" t="s">
        <v>331</v>
      </c>
      <c r="C88" s="692" t="s">
        <v>34</v>
      </c>
      <c r="D88" s="692" t="s">
        <v>165</v>
      </c>
      <c r="E88" s="734">
        <f>E66-E73</f>
        <v>0</v>
      </c>
      <c r="F88" s="58"/>
      <c r="G88" s="58"/>
      <c r="H88" s="60"/>
      <c r="I88" s="57"/>
      <c r="J88" s="58"/>
      <c r="K88" s="59"/>
      <c r="L88" s="58"/>
      <c r="M88" s="58"/>
      <c r="N88" s="155"/>
      <c r="O88" s="250"/>
      <c r="P88" s="58"/>
      <c r="Q88" s="59"/>
      <c r="R88" s="58"/>
      <c r="S88" s="58"/>
      <c r="T88" s="60"/>
    </row>
    <row r="89" spans="1:20" ht="15.75">
      <c r="A89" s="680"/>
      <c r="B89" s="674"/>
      <c r="C89" s="693"/>
      <c r="D89" s="693"/>
      <c r="E89" s="735"/>
      <c r="F89" s="58"/>
      <c r="G89" s="58"/>
      <c r="H89" s="60"/>
      <c r="I89" s="57"/>
      <c r="J89" s="58"/>
      <c r="K89" s="59"/>
      <c r="L89" s="58"/>
      <c r="M89" s="58"/>
      <c r="N89" s="155"/>
      <c r="O89" s="250"/>
      <c r="P89" s="58"/>
      <c r="Q89" s="59"/>
      <c r="R89" s="58"/>
      <c r="S89" s="58"/>
      <c r="T89" s="60"/>
    </row>
    <row r="90" spans="1:20" ht="15.75">
      <c r="A90" s="680"/>
      <c r="B90" s="674"/>
      <c r="C90" s="693"/>
      <c r="D90" s="693"/>
      <c r="E90" s="735"/>
      <c r="F90" s="58"/>
      <c r="G90" s="58"/>
      <c r="H90" s="60"/>
      <c r="I90" s="57"/>
      <c r="J90" s="58"/>
      <c r="K90" s="59"/>
      <c r="L90" s="58"/>
      <c r="M90" s="58"/>
      <c r="N90" s="155"/>
      <c r="O90" s="250"/>
      <c r="P90" s="58"/>
      <c r="Q90" s="59"/>
      <c r="R90" s="58"/>
      <c r="S90" s="58"/>
      <c r="T90" s="60"/>
    </row>
    <row r="91" spans="1:20" ht="15.75">
      <c r="A91" s="680"/>
      <c r="B91" s="674"/>
      <c r="C91" s="693"/>
      <c r="D91" s="693"/>
      <c r="E91" s="735"/>
      <c r="F91" s="58"/>
      <c r="G91" s="58"/>
      <c r="H91" s="60"/>
      <c r="I91" s="57"/>
      <c r="J91" s="58"/>
      <c r="K91" s="59"/>
      <c r="L91" s="58"/>
      <c r="M91" s="58"/>
      <c r="N91" s="155"/>
      <c r="O91" s="250"/>
      <c r="P91" s="58"/>
      <c r="Q91" s="59"/>
      <c r="R91" s="58"/>
      <c r="S91" s="58"/>
      <c r="T91" s="60"/>
    </row>
    <row r="92" spans="1:20" ht="15.75">
      <c r="A92" s="680"/>
      <c r="B92" s="674"/>
      <c r="C92" s="693"/>
      <c r="D92" s="693"/>
      <c r="E92" s="735"/>
      <c r="F92" s="58"/>
      <c r="G92" s="58"/>
      <c r="H92" s="60"/>
      <c r="I92" s="57"/>
      <c r="J92" s="58"/>
      <c r="K92" s="59"/>
      <c r="L92" s="58"/>
      <c r="M92" s="58"/>
      <c r="N92" s="155"/>
      <c r="O92" s="250"/>
      <c r="P92" s="58"/>
      <c r="Q92" s="59"/>
      <c r="R92" s="58"/>
      <c r="S92" s="58"/>
      <c r="T92" s="60"/>
    </row>
    <row r="93" spans="1:20" ht="15.75">
      <c r="A93" s="681"/>
      <c r="B93" s="675"/>
      <c r="C93" s="694"/>
      <c r="D93" s="694"/>
      <c r="E93" s="736"/>
      <c r="F93" s="58"/>
      <c r="G93" s="58"/>
      <c r="H93" s="60"/>
      <c r="I93" s="57"/>
      <c r="J93" s="58"/>
      <c r="K93" s="59"/>
      <c r="L93" s="58"/>
      <c r="M93" s="58"/>
      <c r="N93" s="155"/>
      <c r="O93" s="250"/>
      <c r="P93" s="58"/>
      <c r="Q93" s="59"/>
      <c r="R93" s="58"/>
      <c r="S93" s="58"/>
      <c r="T93" s="60"/>
    </row>
    <row r="94" spans="1:20" ht="31.5">
      <c r="A94" s="304">
        <v>7</v>
      </c>
      <c r="B94" s="97" t="s">
        <v>333</v>
      </c>
      <c r="C94" s="58"/>
      <c r="D94" s="58"/>
      <c r="E94" s="59"/>
      <c r="F94" s="58"/>
      <c r="G94" s="58"/>
      <c r="H94" s="60"/>
      <c r="I94" s="57"/>
      <c r="J94" s="58"/>
      <c r="K94" s="59"/>
      <c r="L94" s="58"/>
      <c r="M94" s="58"/>
      <c r="N94" s="155"/>
      <c r="O94" s="250"/>
      <c r="P94" s="58"/>
      <c r="Q94" s="59"/>
      <c r="R94" s="58"/>
      <c r="S94" s="58"/>
      <c r="T94" s="60"/>
    </row>
    <row r="95" spans="1:20" ht="15.75">
      <c r="A95" s="262" t="s">
        <v>56</v>
      </c>
      <c r="B95" s="673" t="s">
        <v>334</v>
      </c>
      <c r="C95" s="44" t="s">
        <v>19</v>
      </c>
      <c r="D95" s="44" t="s">
        <v>57</v>
      </c>
      <c r="E95" s="45">
        <f>D39</f>
        <v>0</v>
      </c>
      <c r="F95" s="44" t="s">
        <v>58</v>
      </c>
      <c r="G95" s="44" t="s">
        <v>59</v>
      </c>
      <c r="H95" s="46">
        <f>E95</f>
        <v>0</v>
      </c>
      <c r="I95" s="57"/>
      <c r="J95" s="58"/>
      <c r="K95" s="59"/>
      <c r="L95" s="58"/>
      <c r="M95" s="58"/>
      <c r="N95" s="155"/>
      <c r="O95" s="250"/>
      <c r="P95" s="58"/>
      <c r="Q95" s="59"/>
      <c r="R95" s="58"/>
      <c r="S95" s="58"/>
      <c r="T95" s="60"/>
    </row>
    <row r="96" spans="1:20" ht="15.75">
      <c r="A96" s="262" t="s">
        <v>60</v>
      </c>
      <c r="B96" s="675"/>
      <c r="C96" s="44" t="s">
        <v>61</v>
      </c>
      <c r="D96" s="44" t="s">
        <v>32</v>
      </c>
      <c r="E96" s="45">
        <f>E95</f>
        <v>0</v>
      </c>
      <c r="F96" s="44" t="s">
        <v>59</v>
      </c>
      <c r="G96" s="44" t="s">
        <v>39</v>
      </c>
      <c r="H96" s="46">
        <f>E96</f>
        <v>0</v>
      </c>
      <c r="I96" s="57"/>
      <c r="J96" s="58"/>
      <c r="K96" s="59"/>
      <c r="L96" s="58"/>
      <c r="M96" s="58"/>
      <c r="N96" s="155"/>
      <c r="O96" s="250"/>
      <c r="P96" s="58"/>
      <c r="Q96" s="59"/>
      <c r="R96" s="58"/>
      <c r="S96" s="58"/>
      <c r="T96" s="60"/>
    </row>
    <row r="97" spans="1:20" ht="34.5" customHeight="1">
      <c r="A97" s="262" t="s">
        <v>62</v>
      </c>
      <c r="B97" s="97" t="s">
        <v>335</v>
      </c>
      <c r="C97" s="44" t="s">
        <v>37</v>
      </c>
      <c r="D97" s="44" t="s">
        <v>32</v>
      </c>
      <c r="E97" s="82">
        <f>D40-C25</f>
        <v>0</v>
      </c>
      <c r="F97" s="44" t="s">
        <v>22</v>
      </c>
      <c r="G97" s="44" t="s">
        <v>39</v>
      </c>
      <c r="H97" s="46">
        <f>E97</f>
        <v>0</v>
      </c>
      <c r="I97" s="57"/>
      <c r="J97" s="58"/>
      <c r="K97" s="59"/>
      <c r="L97" s="58"/>
      <c r="M97" s="58"/>
      <c r="N97" s="155"/>
      <c r="O97" s="250"/>
      <c r="P97" s="58"/>
      <c r="Q97" s="59"/>
      <c r="R97" s="58"/>
      <c r="S97" s="58"/>
      <c r="T97" s="60"/>
    </row>
    <row r="98" spans="1:20" ht="19.5" customHeight="1">
      <c r="A98" s="262" t="s">
        <v>63</v>
      </c>
      <c r="B98" s="673" t="s">
        <v>379</v>
      </c>
      <c r="C98" s="44" t="s">
        <v>19</v>
      </c>
      <c r="D98" s="44" t="s">
        <v>24</v>
      </c>
      <c r="E98" s="45">
        <f>F42-E25</f>
        <v>852191</v>
      </c>
      <c r="F98" s="44" t="s">
        <v>112</v>
      </c>
      <c r="G98" s="44" t="s">
        <v>25</v>
      </c>
      <c r="H98" s="46">
        <f>E98</f>
        <v>852191</v>
      </c>
      <c r="I98" s="47" t="s">
        <v>26</v>
      </c>
      <c r="J98" s="44" t="s">
        <v>27</v>
      </c>
      <c r="K98" s="45">
        <f>E98</f>
        <v>852191</v>
      </c>
      <c r="L98" s="44" t="s">
        <v>28</v>
      </c>
      <c r="M98" s="44" t="s">
        <v>29</v>
      </c>
      <c r="N98" s="242">
        <f>K98</f>
        <v>852191</v>
      </c>
      <c r="O98" s="249"/>
      <c r="P98" s="93"/>
      <c r="Q98" s="101"/>
      <c r="R98" s="93"/>
      <c r="S98" s="93"/>
      <c r="T98" s="94"/>
    </row>
    <row r="99" spans="1:20" ht="22.5" customHeight="1">
      <c r="A99" s="262" t="s">
        <v>64</v>
      </c>
      <c r="B99" s="675"/>
      <c r="C99" s="44" t="s">
        <v>31</v>
      </c>
      <c r="D99" s="44" t="s">
        <v>32</v>
      </c>
      <c r="E99" s="45">
        <f>E98</f>
        <v>852191</v>
      </c>
      <c r="F99" s="44" t="s">
        <v>25</v>
      </c>
      <c r="G99" s="44" t="s">
        <v>39</v>
      </c>
      <c r="H99" s="46">
        <f>E99</f>
        <v>852191</v>
      </c>
      <c r="I99" s="47" t="s">
        <v>34</v>
      </c>
      <c r="J99" s="44" t="s">
        <v>35</v>
      </c>
      <c r="K99" s="45">
        <f>E99</f>
        <v>852191</v>
      </c>
      <c r="L99" s="58"/>
      <c r="M99" s="58"/>
      <c r="N99" s="155"/>
      <c r="O99" s="249"/>
      <c r="P99" s="93"/>
      <c r="Q99" s="101"/>
      <c r="R99" s="93"/>
      <c r="S99" s="93"/>
      <c r="T99" s="94"/>
    </row>
    <row r="100" spans="1:20" ht="15.75">
      <c r="A100" s="262" t="s">
        <v>65</v>
      </c>
      <c r="B100" s="710" t="s">
        <v>377</v>
      </c>
      <c r="C100" s="58"/>
      <c r="D100" s="58"/>
      <c r="E100" s="59"/>
      <c r="F100" s="58"/>
      <c r="G100" s="58"/>
      <c r="H100" s="60"/>
      <c r="I100" s="47" t="s">
        <v>19</v>
      </c>
      <c r="J100" s="44" t="s">
        <v>57</v>
      </c>
      <c r="K100" s="45">
        <f>F39</f>
        <v>262717</v>
      </c>
      <c r="L100" s="44" t="s">
        <v>58</v>
      </c>
      <c r="M100" s="44" t="s">
        <v>59</v>
      </c>
      <c r="N100" s="242">
        <f t="shared" ref="N100:N104" si="2">K100</f>
        <v>262717</v>
      </c>
      <c r="O100" s="249"/>
      <c r="P100" s="93"/>
      <c r="Q100" s="101"/>
      <c r="R100" s="93"/>
      <c r="S100" s="93"/>
      <c r="T100" s="94"/>
    </row>
    <row r="101" spans="1:20" ht="15.75">
      <c r="A101" s="262" t="s">
        <v>66</v>
      </c>
      <c r="B101" s="699"/>
      <c r="C101" s="58"/>
      <c r="D101" s="58"/>
      <c r="E101" s="59"/>
      <c r="F101" s="58"/>
      <c r="G101" s="58"/>
      <c r="H101" s="60"/>
      <c r="I101" s="47" t="s">
        <v>61</v>
      </c>
      <c r="J101" s="44" t="s">
        <v>32</v>
      </c>
      <c r="K101" s="45">
        <f>K100</f>
        <v>262717</v>
      </c>
      <c r="L101" s="44" t="s">
        <v>59</v>
      </c>
      <c r="M101" s="44" t="s">
        <v>28</v>
      </c>
      <c r="N101" s="242">
        <f t="shared" si="2"/>
        <v>262717</v>
      </c>
      <c r="O101" s="249"/>
      <c r="P101" s="93"/>
      <c r="Q101" s="101"/>
      <c r="R101" s="93"/>
      <c r="S101" s="93"/>
      <c r="T101" s="94"/>
    </row>
    <row r="102" spans="1:20" ht="31.5" customHeight="1">
      <c r="A102" s="262" t="s">
        <v>67</v>
      </c>
      <c r="B102" s="97" t="s">
        <v>378</v>
      </c>
      <c r="C102" s="58"/>
      <c r="D102" s="58"/>
      <c r="E102" s="59"/>
      <c r="F102" s="58"/>
      <c r="G102" s="58"/>
      <c r="H102" s="60"/>
      <c r="I102" s="47" t="s">
        <v>37</v>
      </c>
      <c r="J102" s="44" t="s">
        <v>32</v>
      </c>
      <c r="K102" s="82">
        <f>F40-E25</f>
        <v>589474</v>
      </c>
      <c r="L102" s="44" t="s">
        <v>22</v>
      </c>
      <c r="M102" s="44" t="s">
        <v>28</v>
      </c>
      <c r="N102" s="242">
        <f t="shared" si="2"/>
        <v>589474</v>
      </c>
      <c r="O102" s="249"/>
      <c r="P102" s="93"/>
      <c r="Q102" s="101"/>
      <c r="R102" s="93"/>
      <c r="S102" s="93"/>
      <c r="T102" s="94"/>
    </row>
    <row r="103" spans="1:20" ht="15.75">
      <c r="A103" s="262" t="s">
        <v>68</v>
      </c>
      <c r="B103" s="710" t="s">
        <v>336</v>
      </c>
      <c r="C103" s="44" t="s">
        <v>19</v>
      </c>
      <c r="D103" s="44" t="s">
        <v>69</v>
      </c>
      <c r="E103" s="45">
        <f>C13</f>
        <v>0</v>
      </c>
      <c r="F103" s="44" t="s">
        <v>70</v>
      </c>
      <c r="G103" s="44" t="s">
        <v>71</v>
      </c>
      <c r="H103" s="46">
        <f>E103</f>
        <v>0</v>
      </c>
      <c r="I103" s="47" t="s">
        <v>19</v>
      </c>
      <c r="J103" s="44" t="s">
        <v>135</v>
      </c>
      <c r="K103" s="45">
        <f>E13</f>
        <v>0</v>
      </c>
      <c r="L103" s="44" t="s">
        <v>112</v>
      </c>
      <c r="M103" s="44" t="s">
        <v>73</v>
      </c>
      <c r="N103" s="242">
        <f t="shared" si="2"/>
        <v>0</v>
      </c>
      <c r="O103" s="247" t="s">
        <v>19</v>
      </c>
      <c r="P103" s="44" t="s">
        <v>135</v>
      </c>
      <c r="Q103" s="82">
        <f>G13</f>
        <v>0</v>
      </c>
      <c r="R103" s="44" t="s">
        <v>112</v>
      </c>
      <c r="S103" s="44" t="s">
        <v>73</v>
      </c>
      <c r="T103" s="56">
        <f>Q103</f>
        <v>0</v>
      </c>
    </row>
    <row r="104" spans="1:20" ht="15.75">
      <c r="A104" s="262" t="s">
        <v>74</v>
      </c>
      <c r="B104" s="699"/>
      <c r="C104" s="44" t="s">
        <v>75</v>
      </c>
      <c r="D104" s="44" t="s">
        <v>32</v>
      </c>
      <c r="E104" s="45">
        <f>E103</f>
        <v>0</v>
      </c>
      <c r="F104" s="44" t="s">
        <v>71</v>
      </c>
      <c r="G104" s="44" t="s">
        <v>39</v>
      </c>
      <c r="H104" s="46">
        <f>E104</f>
        <v>0</v>
      </c>
      <c r="I104" s="47" t="s">
        <v>136</v>
      </c>
      <c r="J104" s="44" t="s">
        <v>32</v>
      </c>
      <c r="K104" s="45">
        <f>K103</f>
        <v>0</v>
      </c>
      <c r="L104" s="44" t="s">
        <v>73</v>
      </c>
      <c r="M104" s="44" t="s">
        <v>28</v>
      </c>
      <c r="N104" s="242">
        <f t="shared" si="2"/>
        <v>0</v>
      </c>
      <c r="O104" s="247" t="s">
        <v>136</v>
      </c>
      <c r="P104" s="44" t="s">
        <v>32</v>
      </c>
      <c r="Q104" s="82">
        <f>Q103</f>
        <v>0</v>
      </c>
      <c r="R104" s="44" t="s">
        <v>73</v>
      </c>
      <c r="S104" s="44" t="s">
        <v>39</v>
      </c>
      <c r="T104" s="56">
        <f>Q104</f>
        <v>0</v>
      </c>
    </row>
    <row r="105" spans="1:20" ht="45.75" customHeight="1">
      <c r="A105" s="262" t="s">
        <v>76</v>
      </c>
      <c r="B105" s="97" t="s">
        <v>380</v>
      </c>
      <c r="C105" s="44" t="s">
        <v>37</v>
      </c>
      <c r="D105" s="44" t="s">
        <v>32</v>
      </c>
      <c r="E105" s="45">
        <f>D35-C36</f>
        <v>0</v>
      </c>
      <c r="F105" s="44" t="s">
        <v>22</v>
      </c>
      <c r="G105" s="44" t="s">
        <v>78</v>
      </c>
      <c r="H105" s="46">
        <f>E105</f>
        <v>0</v>
      </c>
      <c r="I105" s="47" t="s">
        <v>37</v>
      </c>
      <c r="J105" s="44" t="s">
        <v>32</v>
      </c>
      <c r="K105" s="45">
        <f>F35-E36</f>
        <v>0</v>
      </c>
      <c r="L105" s="44" t="s">
        <v>22</v>
      </c>
      <c r="M105" s="44" t="s">
        <v>78</v>
      </c>
      <c r="N105" s="242">
        <f>K105</f>
        <v>0</v>
      </c>
      <c r="O105" s="247" t="s">
        <v>37</v>
      </c>
      <c r="P105" s="44" t="s">
        <v>32</v>
      </c>
      <c r="Q105" s="82">
        <f>H35-G36</f>
        <v>0</v>
      </c>
      <c r="R105" s="44" t="s">
        <v>22</v>
      </c>
      <c r="S105" s="44" t="s">
        <v>78</v>
      </c>
      <c r="T105" s="56">
        <f>Q105</f>
        <v>0</v>
      </c>
    </row>
    <row r="106" spans="1:20" ht="31.5" customHeight="1">
      <c r="A106" s="262" t="s">
        <v>77</v>
      </c>
      <c r="B106" s="673" t="s">
        <v>381</v>
      </c>
      <c r="C106" s="47" t="s">
        <v>19</v>
      </c>
      <c r="D106" s="44" t="s">
        <v>115</v>
      </c>
      <c r="E106" s="82">
        <f>C36</f>
        <v>0</v>
      </c>
      <c r="F106" s="44" t="s">
        <v>72</v>
      </c>
      <c r="G106" s="44" t="s">
        <v>73</v>
      </c>
      <c r="H106" s="46">
        <f>E106</f>
        <v>0</v>
      </c>
      <c r="I106" s="47" t="s">
        <v>19</v>
      </c>
      <c r="J106" s="44" t="s">
        <v>115</v>
      </c>
      <c r="K106" s="82">
        <f>E36</f>
        <v>0</v>
      </c>
      <c r="L106" s="44" t="s">
        <v>72</v>
      </c>
      <c r="M106" s="44" t="s">
        <v>73</v>
      </c>
      <c r="N106" s="242">
        <f>K106</f>
        <v>0</v>
      </c>
      <c r="O106" s="247" t="s">
        <v>19</v>
      </c>
      <c r="P106" s="44" t="s">
        <v>115</v>
      </c>
      <c r="Q106" s="82">
        <f>G36</f>
        <v>0</v>
      </c>
      <c r="R106" s="44" t="s">
        <v>72</v>
      </c>
      <c r="S106" s="44" t="s">
        <v>73</v>
      </c>
      <c r="T106" s="56">
        <f>Q106</f>
        <v>0</v>
      </c>
    </row>
    <row r="107" spans="1:20" ht="15.75">
      <c r="A107" s="262" t="s">
        <v>113</v>
      </c>
      <c r="B107" s="675"/>
      <c r="C107" s="47" t="s">
        <v>116</v>
      </c>
      <c r="D107" s="44" t="s">
        <v>32</v>
      </c>
      <c r="E107" s="82">
        <f>E106</f>
        <v>0</v>
      </c>
      <c r="F107" s="44" t="s">
        <v>73</v>
      </c>
      <c r="G107" s="44" t="s">
        <v>78</v>
      </c>
      <c r="H107" s="46">
        <f>E107</f>
        <v>0</v>
      </c>
      <c r="I107" s="47" t="s">
        <v>116</v>
      </c>
      <c r="J107" s="44" t="s">
        <v>32</v>
      </c>
      <c r="K107" s="82">
        <f>K106</f>
        <v>0</v>
      </c>
      <c r="L107" s="44" t="s">
        <v>73</v>
      </c>
      <c r="M107" s="44" t="s">
        <v>78</v>
      </c>
      <c r="N107" s="242">
        <f>K107</f>
        <v>0</v>
      </c>
      <c r="O107" s="247" t="s">
        <v>116</v>
      </c>
      <c r="P107" s="44" t="s">
        <v>32</v>
      </c>
      <c r="Q107" s="82">
        <f>Q106</f>
        <v>0</v>
      </c>
      <c r="R107" s="44" t="s">
        <v>73</v>
      </c>
      <c r="S107" s="44" t="s">
        <v>78</v>
      </c>
      <c r="T107" s="56">
        <f>Q107</f>
        <v>0</v>
      </c>
    </row>
    <row r="108" spans="1:20" ht="31.5">
      <c r="A108" s="262" t="s">
        <v>114</v>
      </c>
      <c r="B108" s="97" t="s">
        <v>337</v>
      </c>
      <c r="C108" s="58"/>
      <c r="D108" s="58"/>
      <c r="E108" s="59"/>
      <c r="F108" s="44" t="s">
        <v>78</v>
      </c>
      <c r="G108" s="44" t="s">
        <v>39</v>
      </c>
      <c r="H108" s="56">
        <f>IF(I11&gt;0,C10,0)</f>
        <v>0</v>
      </c>
      <c r="I108" s="57"/>
      <c r="J108" s="58"/>
      <c r="K108" s="59"/>
      <c r="L108" s="44" t="s">
        <v>78</v>
      </c>
      <c r="M108" s="44" t="s">
        <v>28</v>
      </c>
      <c r="N108" s="244">
        <f>N105+N107</f>
        <v>0</v>
      </c>
      <c r="O108" s="250"/>
      <c r="P108" s="58"/>
      <c r="Q108" s="59"/>
      <c r="R108" s="44" t="s">
        <v>78</v>
      </c>
      <c r="S108" s="44" t="s">
        <v>39</v>
      </c>
      <c r="T108" s="56">
        <f>T107+T105</f>
        <v>0</v>
      </c>
    </row>
    <row r="109" spans="1:20" ht="15.75">
      <c r="A109" s="262" t="s">
        <v>163</v>
      </c>
      <c r="B109" s="673" t="s">
        <v>166</v>
      </c>
      <c r="C109" s="44" t="s">
        <v>19</v>
      </c>
      <c r="D109" s="44" t="s">
        <v>170</v>
      </c>
      <c r="E109" s="90">
        <f>H42-G25</f>
        <v>0</v>
      </c>
      <c r="F109" s="44" t="s">
        <v>112</v>
      </c>
      <c r="G109" s="44" t="s">
        <v>190</v>
      </c>
      <c r="H109" s="91">
        <f>E109</f>
        <v>0</v>
      </c>
      <c r="I109" s="57"/>
      <c r="J109" s="58"/>
      <c r="K109" s="59"/>
      <c r="L109" s="93"/>
      <c r="M109" s="93"/>
      <c r="N109" s="245"/>
      <c r="O109" s="247" t="s">
        <v>98</v>
      </c>
      <c r="P109" s="44" t="s">
        <v>27</v>
      </c>
      <c r="Q109" s="45">
        <f>H109</f>
        <v>0</v>
      </c>
      <c r="R109" s="44" t="s">
        <v>39</v>
      </c>
      <c r="S109" s="44" t="s">
        <v>106</v>
      </c>
      <c r="T109" s="46">
        <f t="shared" ref="T109:T113" si="3">Q109</f>
        <v>0</v>
      </c>
    </row>
    <row r="110" spans="1:20" ht="15.75">
      <c r="A110" s="262" t="s">
        <v>200</v>
      </c>
      <c r="B110" s="675"/>
      <c r="C110" s="44" t="s">
        <v>169</v>
      </c>
      <c r="D110" s="44" t="s">
        <v>32</v>
      </c>
      <c r="E110" s="90">
        <f>E109</f>
        <v>0</v>
      </c>
      <c r="F110" s="44" t="s">
        <v>190</v>
      </c>
      <c r="G110" s="44" t="s">
        <v>39</v>
      </c>
      <c r="H110" s="91">
        <f>E110</f>
        <v>0</v>
      </c>
      <c r="I110" s="57"/>
      <c r="J110" s="58"/>
      <c r="K110" s="59"/>
      <c r="L110" s="93"/>
      <c r="M110" s="93"/>
      <c r="N110" s="245"/>
      <c r="O110" s="247" t="s">
        <v>34</v>
      </c>
      <c r="P110" s="44" t="s">
        <v>165</v>
      </c>
      <c r="Q110" s="45">
        <f>H110</f>
        <v>0</v>
      </c>
      <c r="R110" s="49" t="s">
        <v>22</v>
      </c>
      <c r="S110" s="49" t="s">
        <v>39</v>
      </c>
      <c r="T110" s="46">
        <f t="shared" si="3"/>
        <v>0</v>
      </c>
    </row>
    <row r="111" spans="1:20" ht="15.75">
      <c r="A111" s="262" t="s">
        <v>201</v>
      </c>
      <c r="B111" s="710" t="s">
        <v>167</v>
      </c>
      <c r="C111" s="58"/>
      <c r="D111" s="58"/>
      <c r="E111" s="59"/>
      <c r="F111" s="93"/>
      <c r="G111" s="93"/>
      <c r="H111" s="94"/>
      <c r="I111" s="57"/>
      <c r="J111" s="58"/>
      <c r="K111" s="59"/>
      <c r="L111" s="93"/>
      <c r="M111" s="93"/>
      <c r="N111" s="245"/>
      <c r="O111" s="247" t="s">
        <v>19</v>
      </c>
      <c r="P111" s="44" t="s">
        <v>57</v>
      </c>
      <c r="Q111" s="82">
        <f>H39</f>
        <v>0</v>
      </c>
      <c r="R111" s="55" t="s">
        <v>58</v>
      </c>
      <c r="S111" s="55" t="s">
        <v>59</v>
      </c>
      <c r="T111" s="56">
        <f t="shared" si="3"/>
        <v>0</v>
      </c>
    </row>
    <row r="112" spans="1:20" ht="15.75">
      <c r="A112" s="262" t="s">
        <v>202</v>
      </c>
      <c r="B112" s="699"/>
      <c r="C112" s="58"/>
      <c r="D112" s="58"/>
      <c r="E112" s="59"/>
      <c r="F112" s="93"/>
      <c r="G112" s="93"/>
      <c r="H112" s="94"/>
      <c r="I112" s="57"/>
      <c r="J112" s="58"/>
      <c r="K112" s="59"/>
      <c r="L112" s="93"/>
      <c r="M112" s="93"/>
      <c r="N112" s="245"/>
      <c r="O112" s="247" t="s">
        <v>61</v>
      </c>
      <c r="P112" s="44" t="s">
        <v>32</v>
      </c>
      <c r="Q112" s="82">
        <f>Q111</f>
        <v>0</v>
      </c>
      <c r="R112" s="55" t="s">
        <v>59</v>
      </c>
      <c r="S112" s="55" t="s">
        <v>39</v>
      </c>
      <c r="T112" s="56">
        <f t="shared" si="3"/>
        <v>0</v>
      </c>
    </row>
    <row r="113" spans="1:20" ht="31.5">
      <c r="A113" s="262" t="s">
        <v>203</v>
      </c>
      <c r="B113" s="97" t="s">
        <v>168</v>
      </c>
      <c r="C113" s="58"/>
      <c r="D113" s="58"/>
      <c r="E113" s="59"/>
      <c r="F113" s="93"/>
      <c r="G113" s="93"/>
      <c r="H113" s="94"/>
      <c r="I113" s="57"/>
      <c r="J113" s="58"/>
      <c r="K113" s="59"/>
      <c r="L113" s="93"/>
      <c r="M113" s="93"/>
      <c r="N113" s="245"/>
      <c r="O113" s="247" t="s">
        <v>37</v>
      </c>
      <c r="P113" s="44" t="s">
        <v>32</v>
      </c>
      <c r="Q113" s="82">
        <f>H40-G25</f>
        <v>0</v>
      </c>
      <c r="R113" s="44" t="s">
        <v>22</v>
      </c>
      <c r="S113" s="44" t="s">
        <v>39</v>
      </c>
      <c r="T113" s="56">
        <f t="shared" si="3"/>
        <v>0</v>
      </c>
    </row>
    <row r="114" spans="1:20" ht="31.5">
      <c r="A114" s="262">
        <v>8</v>
      </c>
      <c r="B114" s="301" t="s">
        <v>117</v>
      </c>
      <c r="C114" s="58"/>
      <c r="D114" s="58"/>
      <c r="E114" s="59"/>
      <c r="F114" s="93"/>
      <c r="G114" s="93"/>
      <c r="H114" s="94"/>
      <c r="I114" s="57"/>
      <c r="J114" s="58"/>
      <c r="K114" s="59"/>
      <c r="L114" s="93"/>
      <c r="M114" s="93"/>
      <c r="N114" s="245"/>
      <c r="O114" s="250"/>
      <c r="P114" s="58"/>
      <c r="Q114" s="59"/>
      <c r="R114" s="93"/>
      <c r="S114" s="93"/>
      <c r="T114" s="94"/>
    </row>
    <row r="115" spans="1:20" s="38" customFormat="1" ht="37.5" customHeight="1">
      <c r="A115" s="304" t="s">
        <v>79</v>
      </c>
      <c r="B115" s="61" t="s">
        <v>157</v>
      </c>
      <c r="C115" s="58"/>
      <c r="D115" s="58"/>
      <c r="E115" s="59"/>
      <c r="F115" s="44" t="s">
        <v>48</v>
      </c>
      <c r="G115" s="44" t="s">
        <v>39</v>
      </c>
      <c r="H115" s="138">
        <f>C25</f>
        <v>0</v>
      </c>
      <c r="I115" s="57"/>
      <c r="J115" s="58"/>
      <c r="K115" s="59"/>
      <c r="L115" s="58"/>
      <c r="M115" s="58"/>
      <c r="N115" s="155"/>
      <c r="O115" s="250"/>
      <c r="P115" s="58"/>
      <c r="Q115" s="59"/>
      <c r="R115" s="58"/>
      <c r="S115" s="58"/>
      <c r="T115" s="60"/>
    </row>
    <row r="116" spans="1:20" s="38" customFormat="1" ht="15.75" customHeight="1">
      <c r="A116" s="304" t="s">
        <v>80</v>
      </c>
      <c r="B116" s="674" t="s">
        <v>81</v>
      </c>
      <c r="C116" s="44" t="s">
        <v>19</v>
      </c>
      <c r="D116" s="44" t="s">
        <v>57</v>
      </c>
      <c r="E116" s="45">
        <f>D29</f>
        <v>0</v>
      </c>
      <c r="F116" s="44" t="s">
        <v>58</v>
      </c>
      <c r="G116" s="44" t="s">
        <v>59</v>
      </c>
      <c r="H116" s="46">
        <f>E116</f>
        <v>0</v>
      </c>
      <c r="I116" s="57"/>
      <c r="J116" s="58"/>
      <c r="K116" s="59"/>
      <c r="L116" s="58"/>
      <c r="M116" s="58"/>
      <c r="N116" s="155"/>
      <c r="O116" s="250"/>
      <c r="P116" s="58"/>
      <c r="Q116" s="59"/>
      <c r="R116" s="58"/>
      <c r="S116" s="58"/>
      <c r="T116" s="60"/>
    </row>
    <row r="117" spans="1:20" s="38" customFormat="1" ht="15.75">
      <c r="A117" s="304" t="s">
        <v>82</v>
      </c>
      <c r="B117" s="675"/>
      <c r="C117" s="44" t="s">
        <v>61</v>
      </c>
      <c r="D117" s="44" t="s">
        <v>32</v>
      </c>
      <c r="E117" s="45">
        <f>E116</f>
        <v>0</v>
      </c>
      <c r="F117" s="44" t="s">
        <v>59</v>
      </c>
      <c r="G117" s="44" t="s">
        <v>48</v>
      </c>
      <c r="H117" s="46">
        <f>E117</f>
        <v>0</v>
      </c>
      <c r="I117" s="57"/>
      <c r="J117" s="58"/>
      <c r="K117" s="59"/>
      <c r="L117" s="58"/>
      <c r="M117" s="58"/>
      <c r="N117" s="155"/>
      <c r="O117" s="250"/>
      <c r="P117" s="58"/>
      <c r="Q117" s="59"/>
      <c r="R117" s="58"/>
      <c r="S117" s="58"/>
      <c r="T117" s="60"/>
    </row>
    <row r="118" spans="1:20" s="38" customFormat="1" ht="33" customHeight="1">
      <c r="A118" s="304">
        <v>9</v>
      </c>
      <c r="B118" s="301" t="s">
        <v>162</v>
      </c>
      <c r="C118" s="58"/>
      <c r="D118" s="58"/>
      <c r="E118" s="59"/>
      <c r="F118" s="93"/>
      <c r="G118" s="93"/>
      <c r="H118" s="94"/>
      <c r="I118" s="57"/>
      <c r="J118" s="58"/>
      <c r="K118" s="59"/>
      <c r="L118" s="58"/>
      <c r="M118" s="58"/>
      <c r="N118" s="155"/>
      <c r="O118" s="250"/>
      <c r="P118" s="58"/>
      <c r="Q118" s="59"/>
      <c r="R118" s="58"/>
      <c r="S118" s="58"/>
      <c r="T118" s="60"/>
    </row>
    <row r="119" spans="1:20" s="38" customFormat="1" ht="39.75" customHeight="1">
      <c r="A119" s="304" t="s">
        <v>83</v>
      </c>
      <c r="B119" s="61" t="s">
        <v>338</v>
      </c>
      <c r="C119" s="58"/>
      <c r="D119" s="58"/>
      <c r="E119" s="59"/>
      <c r="F119" s="44" t="s">
        <v>50</v>
      </c>
      <c r="G119" s="44" t="s">
        <v>39</v>
      </c>
      <c r="H119" s="138">
        <f>E25</f>
        <v>9424</v>
      </c>
      <c r="I119" s="57"/>
      <c r="J119" s="58"/>
      <c r="K119" s="59"/>
      <c r="L119" s="58"/>
      <c r="M119" s="58"/>
      <c r="N119" s="155"/>
      <c r="O119" s="250"/>
      <c r="P119" s="58"/>
      <c r="Q119" s="59"/>
      <c r="R119" s="58"/>
      <c r="S119" s="58"/>
      <c r="T119" s="60"/>
    </row>
    <row r="120" spans="1:20" s="38" customFormat="1" ht="39.75" customHeight="1">
      <c r="A120" s="305" t="s">
        <v>84</v>
      </c>
      <c r="B120" s="61" t="s">
        <v>197</v>
      </c>
      <c r="C120" s="58"/>
      <c r="D120" s="58"/>
      <c r="E120" s="59"/>
      <c r="F120" s="44" t="s">
        <v>50</v>
      </c>
      <c r="G120" s="44" t="s">
        <v>39</v>
      </c>
      <c r="H120" s="138">
        <f>G25</f>
        <v>0</v>
      </c>
      <c r="I120" s="57"/>
      <c r="J120" s="58"/>
      <c r="K120" s="59"/>
      <c r="L120" s="58"/>
      <c r="M120" s="58"/>
      <c r="N120" s="155"/>
      <c r="O120" s="250"/>
      <c r="P120" s="58"/>
      <c r="Q120" s="59"/>
      <c r="R120" s="58"/>
      <c r="S120" s="58"/>
      <c r="T120" s="60"/>
    </row>
    <row r="121" spans="1:20" s="38" customFormat="1" ht="15.75" customHeight="1">
      <c r="A121" s="305" t="s">
        <v>85</v>
      </c>
      <c r="B121" s="673" t="s">
        <v>339</v>
      </c>
      <c r="C121" s="58"/>
      <c r="D121" s="58"/>
      <c r="E121" s="59"/>
      <c r="F121" s="58"/>
      <c r="G121" s="58"/>
      <c r="H121" s="60"/>
      <c r="I121" s="44" t="s">
        <v>19</v>
      </c>
      <c r="J121" s="44" t="s">
        <v>57</v>
      </c>
      <c r="K121" s="45">
        <f>F29</f>
        <v>37675</v>
      </c>
      <c r="L121" s="44" t="s">
        <v>58</v>
      </c>
      <c r="M121" s="44" t="s">
        <v>59</v>
      </c>
      <c r="N121" s="242">
        <f t="shared" ref="N121:N125" si="4">K121</f>
        <v>37675</v>
      </c>
      <c r="O121" s="247" t="s">
        <v>19</v>
      </c>
      <c r="P121" s="44" t="s">
        <v>57</v>
      </c>
      <c r="Q121" s="45">
        <f>H29</f>
        <v>0</v>
      </c>
      <c r="R121" s="44" t="s">
        <v>58</v>
      </c>
      <c r="S121" s="44" t="s">
        <v>59</v>
      </c>
      <c r="T121" s="46">
        <f>Q121</f>
        <v>0</v>
      </c>
    </row>
    <row r="122" spans="1:20" s="38" customFormat="1" ht="15.75">
      <c r="A122" s="305" t="s">
        <v>86</v>
      </c>
      <c r="B122" s="675"/>
      <c r="C122" s="58"/>
      <c r="D122" s="58"/>
      <c r="E122" s="59"/>
      <c r="F122" s="58"/>
      <c r="G122" s="58"/>
      <c r="H122" s="60"/>
      <c r="I122" s="44" t="s">
        <v>61</v>
      </c>
      <c r="J122" s="44" t="s">
        <v>32</v>
      </c>
      <c r="K122" s="45">
        <f>K121</f>
        <v>37675</v>
      </c>
      <c r="L122" s="44" t="s">
        <v>59</v>
      </c>
      <c r="M122" s="44" t="s">
        <v>48</v>
      </c>
      <c r="N122" s="242">
        <f t="shared" si="4"/>
        <v>37675</v>
      </c>
      <c r="O122" s="247" t="s">
        <v>61</v>
      </c>
      <c r="P122" s="44" t="s">
        <v>32</v>
      </c>
      <c r="Q122" s="45">
        <f>Q121</f>
        <v>0</v>
      </c>
      <c r="R122" s="44" t="s">
        <v>59</v>
      </c>
      <c r="S122" s="44" t="s">
        <v>48</v>
      </c>
      <c r="T122" s="46">
        <f>Q122</f>
        <v>0</v>
      </c>
    </row>
    <row r="123" spans="1:20" ht="15.75">
      <c r="A123" s="304">
        <v>10</v>
      </c>
      <c r="B123" s="96" t="s">
        <v>87</v>
      </c>
      <c r="C123" s="44" t="s">
        <v>37</v>
      </c>
      <c r="D123" s="44" t="s">
        <v>32</v>
      </c>
      <c r="E123" s="45">
        <f>C32</f>
        <v>0</v>
      </c>
      <c r="F123" s="44" t="s">
        <v>22</v>
      </c>
      <c r="G123" s="44" t="s">
        <v>125</v>
      </c>
      <c r="H123" s="46">
        <f t="shared" ref="H123:H131" si="5">E123</f>
        <v>0</v>
      </c>
      <c r="I123" s="47" t="s">
        <v>37</v>
      </c>
      <c r="J123" s="44" t="s">
        <v>32</v>
      </c>
      <c r="K123" s="45">
        <f>E32</f>
        <v>65916</v>
      </c>
      <c r="L123" s="44" t="s">
        <v>22</v>
      </c>
      <c r="M123" s="44" t="s">
        <v>125</v>
      </c>
      <c r="N123" s="242">
        <f t="shared" si="4"/>
        <v>65916</v>
      </c>
      <c r="O123" s="247" t="s">
        <v>37</v>
      </c>
      <c r="P123" s="44" t="s">
        <v>32</v>
      </c>
      <c r="Q123" s="45">
        <f>G32</f>
        <v>0</v>
      </c>
      <c r="R123" s="44" t="s">
        <v>22</v>
      </c>
      <c r="S123" s="44" t="s">
        <v>125</v>
      </c>
      <c r="T123" s="46">
        <f t="shared" ref="T123:T125" si="6">Q123</f>
        <v>0</v>
      </c>
    </row>
    <row r="124" spans="1:20" ht="15.75">
      <c r="A124" s="332" t="s">
        <v>382</v>
      </c>
      <c r="B124" s="96" t="s">
        <v>384</v>
      </c>
      <c r="C124" s="44" t="s">
        <v>37</v>
      </c>
      <c r="D124" s="44" t="s">
        <v>32</v>
      </c>
      <c r="E124" s="45">
        <f>IF(C33&gt;0,C33,0)</f>
        <v>0</v>
      </c>
      <c r="F124" s="44" t="s">
        <v>22</v>
      </c>
      <c r="G124" s="44" t="s">
        <v>386</v>
      </c>
      <c r="H124" s="46">
        <f t="shared" si="5"/>
        <v>0</v>
      </c>
      <c r="I124" s="44" t="s">
        <v>37</v>
      </c>
      <c r="J124" s="44" t="s">
        <v>32</v>
      </c>
      <c r="K124" s="45">
        <f>IF(E33&gt;0,E33,0)</f>
        <v>11363</v>
      </c>
      <c r="L124" s="44" t="s">
        <v>22</v>
      </c>
      <c r="M124" s="44" t="s">
        <v>386</v>
      </c>
      <c r="N124" s="46">
        <f t="shared" si="4"/>
        <v>11363</v>
      </c>
      <c r="O124" s="44" t="s">
        <v>37</v>
      </c>
      <c r="P124" s="44" t="s">
        <v>32</v>
      </c>
      <c r="Q124" s="45">
        <f>IF(G33&gt;0,G33,0)</f>
        <v>0</v>
      </c>
      <c r="R124" s="44" t="s">
        <v>22</v>
      </c>
      <c r="S124" s="44" t="s">
        <v>386</v>
      </c>
      <c r="T124" s="46">
        <f t="shared" si="6"/>
        <v>0</v>
      </c>
    </row>
    <row r="125" spans="1:20" ht="15.75">
      <c r="A125" s="332" t="s">
        <v>383</v>
      </c>
      <c r="B125" s="96" t="s">
        <v>385</v>
      </c>
      <c r="C125" s="44" t="s">
        <v>32</v>
      </c>
      <c r="D125" s="44" t="s">
        <v>37</v>
      </c>
      <c r="E125" s="45">
        <f>IF(C33=0,0,(IF(C33&gt;0,0,Inv(C33))))</f>
        <v>0</v>
      </c>
      <c r="F125" s="44" t="s">
        <v>386</v>
      </c>
      <c r="G125" s="44" t="s">
        <v>22</v>
      </c>
      <c r="H125" s="46">
        <f t="shared" si="5"/>
        <v>0</v>
      </c>
      <c r="I125" s="44" t="s">
        <v>32</v>
      </c>
      <c r="J125" s="44" t="s">
        <v>37</v>
      </c>
      <c r="K125" s="45">
        <f>IF(E33=0,0,(IF(E33&gt;0,0,Inv(E33))))</f>
        <v>0</v>
      </c>
      <c r="L125" s="44" t="s">
        <v>386</v>
      </c>
      <c r="M125" s="44" t="s">
        <v>22</v>
      </c>
      <c r="N125" s="46">
        <f t="shared" si="4"/>
        <v>0</v>
      </c>
      <c r="O125" s="44" t="s">
        <v>32</v>
      </c>
      <c r="P125" s="44" t="s">
        <v>37</v>
      </c>
      <c r="Q125" s="45">
        <f>IF(G33=0,0,(IF(G33&gt;0,0,Inv(G33))))</f>
        <v>0</v>
      </c>
      <c r="R125" s="44" t="s">
        <v>386</v>
      </c>
      <c r="S125" s="44" t="s">
        <v>22</v>
      </c>
      <c r="T125" s="46">
        <f t="shared" si="6"/>
        <v>0</v>
      </c>
    </row>
    <row r="126" spans="1:20" ht="31.5">
      <c r="A126" s="514">
        <v>12</v>
      </c>
      <c r="B126" s="61" t="s">
        <v>420</v>
      </c>
      <c r="C126" s="58"/>
      <c r="D126" s="58"/>
      <c r="E126" s="59"/>
      <c r="F126" s="44" t="s">
        <v>78</v>
      </c>
      <c r="G126" s="44" t="s">
        <v>33</v>
      </c>
      <c r="H126" s="46">
        <f>IF(I11=0,I10,0)</f>
        <v>0</v>
      </c>
      <c r="I126" s="93"/>
      <c r="J126" s="93"/>
      <c r="K126" s="101"/>
      <c r="L126" s="93"/>
      <c r="M126" s="93"/>
      <c r="N126" s="94"/>
      <c r="O126" s="93"/>
      <c r="P126" s="93"/>
      <c r="Q126" s="101"/>
      <c r="R126" s="93"/>
      <c r="S126" s="93"/>
      <c r="T126" s="94"/>
    </row>
    <row r="127" spans="1:20" ht="31.5">
      <c r="A127" s="514">
        <v>13</v>
      </c>
      <c r="B127" s="97" t="s">
        <v>417</v>
      </c>
      <c r="C127" s="44" t="s">
        <v>37</v>
      </c>
      <c r="D127" s="44" t="s">
        <v>32</v>
      </c>
      <c r="E127" s="45">
        <f>'Nettó fin 08 hóÖnkormányzat KFN'!C42</f>
        <v>0</v>
      </c>
      <c r="F127" s="44" t="s">
        <v>22</v>
      </c>
      <c r="G127" s="44" t="s">
        <v>78</v>
      </c>
      <c r="H127" s="46">
        <f>E127</f>
        <v>0</v>
      </c>
      <c r="I127" s="44" t="s">
        <v>37</v>
      </c>
      <c r="J127" s="44" t="s">
        <v>32</v>
      </c>
      <c r="K127" s="45">
        <f>'Nettó fin 08 hóÖnkormányzat KFN'!E42</f>
        <v>0</v>
      </c>
      <c r="L127" s="44" t="s">
        <v>22</v>
      </c>
      <c r="M127" s="44" t="s">
        <v>78</v>
      </c>
      <c r="N127" s="46">
        <f>K127</f>
        <v>0</v>
      </c>
      <c r="O127" s="44" t="s">
        <v>37</v>
      </c>
      <c r="P127" s="44" t="s">
        <v>32</v>
      </c>
      <c r="Q127" s="45">
        <f>'Nettó fin 08 hóÖnkormányzat KFN'!G42</f>
        <v>0</v>
      </c>
      <c r="R127" s="44" t="s">
        <v>22</v>
      </c>
      <c r="S127" s="44" t="s">
        <v>78</v>
      </c>
      <c r="T127" s="46">
        <f>Q127</f>
        <v>0</v>
      </c>
    </row>
    <row r="128" spans="1:20" ht="15.75">
      <c r="A128" s="700">
        <v>14</v>
      </c>
      <c r="B128" s="711" t="s">
        <v>137</v>
      </c>
      <c r="C128" s="44" t="s">
        <v>19</v>
      </c>
      <c r="D128" s="44" t="s">
        <v>138</v>
      </c>
      <c r="E128" s="45">
        <f>IF(J46&lt;0,0,J46)</f>
        <v>0</v>
      </c>
      <c r="F128" s="44" t="s">
        <v>112</v>
      </c>
      <c r="G128" s="44" t="s">
        <v>73</v>
      </c>
      <c r="H128" s="46">
        <f t="shared" si="5"/>
        <v>0</v>
      </c>
      <c r="I128" s="57"/>
      <c r="J128" s="58"/>
      <c r="K128" s="59"/>
      <c r="L128" s="58"/>
      <c r="M128" s="58"/>
      <c r="N128" s="155"/>
      <c r="O128" s="250"/>
      <c r="P128" s="58"/>
      <c r="Q128" s="59"/>
      <c r="R128" s="58"/>
      <c r="S128" s="58"/>
      <c r="T128" s="60"/>
    </row>
    <row r="129" spans="1:20" ht="15.75">
      <c r="A129" s="700"/>
      <c r="B129" s="711"/>
      <c r="C129" s="44" t="s">
        <v>139</v>
      </c>
      <c r="D129" s="44" t="s">
        <v>32</v>
      </c>
      <c r="E129" s="45">
        <f>E128</f>
        <v>0</v>
      </c>
      <c r="F129" s="44" t="s">
        <v>73</v>
      </c>
      <c r="G129" s="44" t="s">
        <v>39</v>
      </c>
      <c r="H129" s="46">
        <f t="shared" si="5"/>
        <v>0</v>
      </c>
      <c r="I129" s="57"/>
      <c r="J129" s="58"/>
      <c r="K129" s="59"/>
      <c r="L129" s="58"/>
      <c r="M129" s="58"/>
      <c r="N129" s="155"/>
      <c r="O129" s="250"/>
      <c r="P129" s="58"/>
      <c r="Q129" s="59"/>
      <c r="R129" s="58"/>
      <c r="S129" s="58"/>
      <c r="T129" s="60"/>
    </row>
    <row r="130" spans="1:20" ht="15.75">
      <c r="A130" s="700"/>
      <c r="B130" s="711"/>
      <c r="C130" s="44" t="s">
        <v>140</v>
      </c>
      <c r="D130" s="44" t="s">
        <v>141</v>
      </c>
      <c r="E130" s="45">
        <f>IF(J46&gt;0,0,ABS(J46))</f>
        <v>0</v>
      </c>
      <c r="F130" s="44" t="s">
        <v>143</v>
      </c>
      <c r="G130" s="44" t="s">
        <v>144</v>
      </c>
      <c r="H130" s="46">
        <f t="shared" si="5"/>
        <v>0</v>
      </c>
      <c r="I130" s="57"/>
      <c r="J130" s="58"/>
      <c r="K130" s="59"/>
      <c r="L130" s="58"/>
      <c r="M130" s="58"/>
      <c r="N130" s="155"/>
      <c r="O130" s="250"/>
      <c r="P130" s="58"/>
      <c r="Q130" s="59"/>
      <c r="R130" s="58"/>
      <c r="S130" s="58"/>
      <c r="T130" s="60"/>
    </row>
    <row r="131" spans="1:20" ht="16.5" thickBot="1">
      <c r="A131" s="701"/>
      <c r="B131" s="712"/>
      <c r="C131" s="263" t="s">
        <v>34</v>
      </c>
      <c r="D131" s="263" t="s">
        <v>142</v>
      </c>
      <c r="E131" s="264">
        <f>E130</f>
        <v>0</v>
      </c>
      <c r="F131" s="263" t="s">
        <v>39</v>
      </c>
      <c r="G131" s="263" t="s">
        <v>143</v>
      </c>
      <c r="H131" s="265">
        <f t="shared" si="5"/>
        <v>0</v>
      </c>
      <c r="I131" s="266"/>
      <c r="J131" s="252"/>
      <c r="K131" s="253"/>
      <c r="L131" s="252"/>
      <c r="M131" s="252"/>
      <c r="N131" s="267"/>
      <c r="O131" s="251"/>
      <c r="P131" s="252"/>
      <c r="Q131" s="253"/>
      <c r="R131" s="252"/>
      <c r="S131" s="252"/>
      <c r="T131" s="254"/>
    </row>
    <row r="132" spans="1:20" ht="16.5" thickTop="1" thickBot="1">
      <c r="A132" s="102"/>
      <c r="B132" s="103" t="s">
        <v>158</v>
      </c>
      <c r="C132" s="62"/>
      <c r="D132" s="62"/>
      <c r="E132" s="63"/>
      <c r="F132" s="62"/>
      <c r="G132" s="62"/>
      <c r="H132" s="64"/>
      <c r="I132" s="62"/>
      <c r="J132" s="62"/>
      <c r="K132" s="63"/>
      <c r="L132" s="62"/>
      <c r="M132" s="62"/>
      <c r="N132" s="103"/>
      <c r="P132" s="108"/>
      <c r="Q132" s="108"/>
    </row>
    <row r="133" spans="1:20">
      <c r="A133" s="102"/>
      <c r="B133" s="707" t="s">
        <v>126</v>
      </c>
      <c r="C133" s="65" t="s">
        <v>88</v>
      </c>
      <c r="D133" s="66" t="s">
        <v>89</v>
      </c>
      <c r="E133" s="67">
        <f>E73+E74+E75+E76+E77+E78+E80+E88+E89+E90+E91+E92+E93+E131</f>
        <v>861615</v>
      </c>
      <c r="F133" s="65" t="s">
        <v>88</v>
      </c>
      <c r="G133" s="66" t="s">
        <v>90</v>
      </c>
      <c r="H133" s="67">
        <f>H66+H82+H83+H105+H107+H117+H123+H130+H85+H87+H124+H127</f>
        <v>113040</v>
      </c>
      <c r="I133" s="68" t="s">
        <v>88</v>
      </c>
      <c r="J133" s="66" t="s">
        <v>89</v>
      </c>
      <c r="K133" s="69">
        <f>K57+K99</f>
        <v>2608780</v>
      </c>
      <c r="L133" s="65" t="s">
        <v>88</v>
      </c>
      <c r="M133" s="66" t="s">
        <v>90</v>
      </c>
      <c r="N133" s="104">
        <f>N56+N84+N98+N105+N107+N122+N123+N124+N127</f>
        <v>2723734</v>
      </c>
      <c r="O133" s="68" t="s">
        <v>88</v>
      </c>
      <c r="P133" s="66" t="s">
        <v>89</v>
      </c>
      <c r="Q133" s="69">
        <f>Q62+Q110</f>
        <v>0</v>
      </c>
      <c r="R133" s="65" t="s">
        <v>88</v>
      </c>
      <c r="S133" s="66" t="s">
        <v>90</v>
      </c>
      <c r="T133" s="104">
        <f>T61+T86+T109+T122+T123+T105+T107+T124+T127</f>
        <v>0</v>
      </c>
    </row>
    <row r="134" spans="1:20">
      <c r="A134" s="102"/>
      <c r="B134" s="708"/>
      <c r="C134" s="70" t="s">
        <v>91</v>
      </c>
      <c r="D134" s="71" t="s">
        <v>92</v>
      </c>
      <c r="E134" s="64">
        <f>E57+E64+E96+E97+ E99+E104+E105+E107+E117+E123+E129+E62+E110+E124-E125+E127</f>
        <v>2608780</v>
      </c>
      <c r="F134" s="70" t="s">
        <v>91</v>
      </c>
      <c r="G134" s="71" t="s">
        <v>93</v>
      </c>
      <c r="H134" s="64">
        <f>H55+H56+H59+H65+H84+H95+H98+H103+H106+H108+H115+H116+H128+H119+H120+H61+H86+H60+H109+H125+H126</f>
        <v>2721820</v>
      </c>
      <c r="I134" s="72" t="s">
        <v>91</v>
      </c>
      <c r="J134" s="71" t="s">
        <v>92</v>
      </c>
      <c r="K134" s="73">
        <f>K58+K101+K102+K104+K105+K107+K122+K123+K124-K125+K127</f>
        <v>2723734</v>
      </c>
      <c r="L134" s="70" t="s">
        <v>91</v>
      </c>
      <c r="M134" s="71" t="s">
        <v>93</v>
      </c>
      <c r="N134" s="105">
        <f>N55+N59+N100+N103+N106+N121+N85+N108+N125</f>
        <v>2761409</v>
      </c>
      <c r="O134" s="72" t="s">
        <v>91</v>
      </c>
      <c r="P134" s="71" t="s">
        <v>92</v>
      </c>
      <c r="Q134" s="73">
        <f>Q63+Q112+Q113+Q122+Q123+Q124-Q125+Q104+Q107+Q127</f>
        <v>0</v>
      </c>
      <c r="R134" s="70" t="s">
        <v>91</v>
      </c>
      <c r="S134" s="71" t="s">
        <v>93</v>
      </c>
      <c r="T134" s="105">
        <f>T55+T60+T87+T111+T121+T103+T106+T108+T125</f>
        <v>0</v>
      </c>
    </row>
    <row r="135" spans="1:20">
      <c r="A135" s="102"/>
      <c r="B135" s="708"/>
      <c r="C135" s="70"/>
      <c r="D135" s="71"/>
      <c r="E135" s="64"/>
      <c r="F135" s="70" t="s">
        <v>130</v>
      </c>
      <c r="G135" s="71"/>
      <c r="H135" s="64">
        <f>H81</f>
        <v>861615</v>
      </c>
      <c r="I135" s="72"/>
      <c r="J135" s="71"/>
      <c r="K135" s="73"/>
      <c r="L135" s="70"/>
      <c r="M135" s="71"/>
      <c r="N135" s="105"/>
      <c r="O135" s="72"/>
      <c r="P135" s="71"/>
      <c r="Q135" s="73"/>
      <c r="R135" s="70"/>
      <c r="S135" s="71"/>
      <c r="T135" s="105"/>
    </row>
    <row r="136" spans="1:20" ht="44.25" customHeight="1">
      <c r="A136" s="102"/>
      <c r="B136" s="708"/>
      <c r="C136" s="70" t="s">
        <v>95</v>
      </c>
      <c r="D136" s="71"/>
      <c r="E136" s="64">
        <f>E133-E134</f>
        <v>-1747165</v>
      </c>
      <c r="F136" s="70" t="s">
        <v>96</v>
      </c>
      <c r="G136" s="71"/>
      <c r="H136" s="64">
        <f>H133-H134+H135</f>
        <v>-1747165</v>
      </c>
      <c r="I136" s="72" t="s">
        <v>95</v>
      </c>
      <c r="J136" s="71"/>
      <c r="K136" s="64">
        <f>K133-K134</f>
        <v>-114954</v>
      </c>
      <c r="L136" s="70" t="s">
        <v>96</v>
      </c>
      <c r="M136" s="71"/>
      <c r="N136" s="105">
        <f>N133-N134</f>
        <v>-37675</v>
      </c>
      <c r="O136" s="72" t="s">
        <v>95</v>
      </c>
      <c r="P136" s="71"/>
      <c r="Q136" s="64">
        <f>Q133-Q134</f>
        <v>0</v>
      </c>
      <c r="R136" s="70" t="s">
        <v>96</v>
      </c>
      <c r="S136" s="71"/>
      <c r="T136" s="105">
        <f>T133-T134</f>
        <v>0</v>
      </c>
    </row>
    <row r="137" spans="1:20" ht="36.75" customHeight="1" thickBot="1">
      <c r="A137" s="102"/>
      <c r="B137" s="709"/>
      <c r="C137" s="74"/>
      <c r="D137" s="75"/>
      <c r="E137" s="76"/>
      <c r="F137" s="83" t="s">
        <v>97</v>
      </c>
      <c r="G137" s="75"/>
      <c r="H137" s="76">
        <f>-H57-H64+H73+H82+H83-H84-H59+H85-H60-H62-H65-H86+H87-H126</f>
        <v>-1747165</v>
      </c>
      <c r="I137" s="106"/>
      <c r="J137" s="75"/>
      <c r="K137" s="76"/>
      <c r="L137" s="83" t="s">
        <v>97</v>
      </c>
      <c r="M137" s="75"/>
      <c r="N137" s="144">
        <f>N84-N59-N85</f>
        <v>-37675</v>
      </c>
      <c r="O137" s="106"/>
      <c r="P137" s="75"/>
      <c r="Q137" s="76"/>
      <c r="R137" s="83" t="s">
        <v>97</v>
      </c>
      <c r="S137" s="75"/>
      <c r="T137" s="144">
        <f>-T60+T86-T87</f>
        <v>0</v>
      </c>
    </row>
    <row r="139" spans="1:20">
      <c r="E139" s="108"/>
    </row>
    <row r="140" spans="1:20">
      <c r="E140" s="108"/>
      <c r="H140" s="108"/>
      <c r="N140" s="108"/>
      <c r="T140" s="108"/>
    </row>
    <row r="141" spans="1:20">
      <c r="E141" s="108"/>
      <c r="H141" s="108"/>
      <c r="K141" s="108"/>
      <c r="N141" s="108"/>
      <c r="T141" s="108"/>
    </row>
    <row r="143" spans="1:20">
      <c r="E143" s="108"/>
      <c r="K143" s="108"/>
    </row>
  </sheetData>
  <mergeCells count="58">
    <mergeCell ref="L5:Q5"/>
    <mergeCell ref="A46:A48"/>
    <mergeCell ref="C2:D2"/>
    <mergeCell ref="E2:F2"/>
    <mergeCell ref="G2:H2"/>
    <mergeCell ref="A15:A17"/>
    <mergeCell ref="B15:I15"/>
    <mergeCell ref="A24:A27"/>
    <mergeCell ref="A35:A36"/>
    <mergeCell ref="A38:A40"/>
    <mergeCell ref="A3:A4"/>
    <mergeCell ref="A6:A10"/>
    <mergeCell ref="A31:A33"/>
    <mergeCell ref="I52:N52"/>
    <mergeCell ref="O52:T52"/>
    <mergeCell ref="C53:E53"/>
    <mergeCell ref="F53:H53"/>
    <mergeCell ref="I53:K53"/>
    <mergeCell ref="L53:N53"/>
    <mergeCell ref="O53:Q53"/>
    <mergeCell ref="R53:T53"/>
    <mergeCell ref="F66:F71"/>
    <mergeCell ref="G66:G71"/>
    <mergeCell ref="H66:H71"/>
    <mergeCell ref="A52:A54"/>
    <mergeCell ref="B52:B54"/>
    <mergeCell ref="C52:H52"/>
    <mergeCell ref="B56:B58"/>
    <mergeCell ref="B61:B63"/>
    <mergeCell ref="A73:A78"/>
    <mergeCell ref="B73:B78"/>
    <mergeCell ref="A66:A71"/>
    <mergeCell ref="B66:B71"/>
    <mergeCell ref="B79:B81"/>
    <mergeCell ref="B88:B93"/>
    <mergeCell ref="A128:A131"/>
    <mergeCell ref="B128:B131"/>
    <mergeCell ref="B98:B99"/>
    <mergeCell ref="B100:B101"/>
    <mergeCell ref="B103:B104"/>
    <mergeCell ref="B106:B107"/>
    <mergeCell ref="B109:B110"/>
    <mergeCell ref="A1:P1"/>
    <mergeCell ref="B133:B137"/>
    <mergeCell ref="C66:C71"/>
    <mergeCell ref="D66:D71"/>
    <mergeCell ref="E66:E71"/>
    <mergeCell ref="C73:C78"/>
    <mergeCell ref="D73:D78"/>
    <mergeCell ref="E73:E78"/>
    <mergeCell ref="C88:C93"/>
    <mergeCell ref="D88:D93"/>
    <mergeCell ref="E88:E93"/>
    <mergeCell ref="B111:B112"/>
    <mergeCell ref="B116:B117"/>
    <mergeCell ref="B121:B122"/>
    <mergeCell ref="B95:B96"/>
    <mergeCell ref="A88:A93"/>
  </mergeCells>
  <printOptions horizontalCentered="1" verticalCentered="1"/>
  <pageMargins left="0.31496062992125984" right="0.31496062992125984" top="0.6692913385826772" bottom="0.35433070866141736" header="0.31496062992125984" footer="0.31496062992125984"/>
  <pageSetup paperSize="8" scale="35" orientation="landscape" cellComments="asDisplayed" r:id="rId1"/>
  <headerFooter>
    <oddHeader xml:space="preserve">&amp;C&amp;14ESETTANULMÁNY
az önkormányzatok nettó finanszírozásának és személyi juttatásának 2014. évi elszámolásához </oddHeader>
    <oddFooter>&amp;C&amp;P/&amp;N</oddFooter>
  </headerFooter>
  <rowBreaks count="2" manualBreakCount="2">
    <brk id="48" max="19" man="1"/>
    <brk id="13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75" zoomScaleNormal="75" workbookViewId="0">
      <selection activeCell="B4" sqref="B4"/>
    </sheetView>
  </sheetViews>
  <sheetFormatPr defaultRowHeight="15.75"/>
  <cols>
    <col min="1" max="1" width="12.42578125" style="368" customWidth="1"/>
    <col min="2" max="2" width="48.7109375" style="368" customWidth="1"/>
    <col min="3" max="3" width="22.7109375" style="368" customWidth="1"/>
    <col min="4" max="4" width="20.28515625" style="368" customWidth="1"/>
    <col min="5" max="5" width="17.85546875" style="368" customWidth="1"/>
    <col min="6" max="6" width="17.42578125" style="368" customWidth="1"/>
    <col min="7" max="7" width="16.7109375" style="368" customWidth="1"/>
    <col min="8" max="9" width="19.7109375" style="368" customWidth="1"/>
    <col min="10" max="10" width="23.85546875" style="368" customWidth="1"/>
    <col min="11" max="11" width="20" style="368" customWidth="1"/>
    <col min="12" max="12" width="15.5703125" style="368" customWidth="1"/>
    <col min="13" max="13" width="17" style="368" customWidth="1"/>
    <col min="14" max="14" width="17.42578125" style="368" customWidth="1"/>
    <col min="15" max="15" width="15.85546875" style="368" customWidth="1"/>
    <col min="16" max="16" width="18.28515625" style="368" customWidth="1"/>
    <col min="17" max="17" width="16.5703125" style="368" customWidth="1"/>
    <col min="18" max="18" width="14.7109375" style="368" customWidth="1"/>
    <col min="19" max="19" width="9.140625" style="368"/>
    <col min="20" max="20" width="19.140625" style="368" customWidth="1"/>
    <col min="21" max="16384" width="9.140625" style="368"/>
  </cols>
  <sheetData>
    <row r="1" spans="1:15" ht="36.75" customHeight="1" thickBot="1">
      <c r="A1" s="627" t="s">
        <v>467</v>
      </c>
      <c r="C1" s="381"/>
      <c r="D1" s="381"/>
      <c r="E1" s="383"/>
      <c r="F1" s="381"/>
      <c r="G1" s="381"/>
      <c r="H1" s="384"/>
      <c r="I1" s="366"/>
      <c r="J1" s="367"/>
      <c r="K1" s="366"/>
      <c r="L1" s="366"/>
    </row>
    <row r="2" spans="1:15" s="372" customFormat="1" ht="75" customHeight="1" thickTop="1">
      <c r="A2" s="413" t="s">
        <v>0</v>
      </c>
      <c r="B2" s="414" t="s">
        <v>234</v>
      </c>
      <c r="C2" s="757" t="s">
        <v>2</v>
      </c>
      <c r="D2" s="758"/>
      <c r="E2" s="744" t="s">
        <v>363</v>
      </c>
      <c r="F2" s="745"/>
      <c r="G2" s="746"/>
      <c r="H2" s="415" t="s">
        <v>150</v>
      </c>
    </row>
    <row r="3" spans="1:15" s="29" customFormat="1" ht="35.25" customHeight="1">
      <c r="A3" s="676" t="s">
        <v>3</v>
      </c>
      <c r="B3" s="353" t="s">
        <v>297</v>
      </c>
      <c r="C3" s="9"/>
      <c r="D3" s="134">
        <f>SUM(C4:C9)</f>
        <v>5812792</v>
      </c>
      <c r="E3" s="416"/>
      <c r="F3" s="417"/>
      <c r="G3" s="418"/>
      <c r="H3" s="281">
        <f>D3</f>
        <v>5812792</v>
      </c>
    </row>
    <row r="4" spans="1:15" s="29" customFormat="1" ht="47.25">
      <c r="A4" s="677"/>
      <c r="B4" s="8" t="s">
        <v>257</v>
      </c>
      <c r="C4" s="294">
        <f>ALAPADATOK!C4</f>
        <v>1255073</v>
      </c>
      <c r="D4" s="296"/>
      <c r="E4" s="271"/>
      <c r="F4" s="150"/>
      <c r="G4" s="150"/>
      <c r="H4" s="272"/>
    </row>
    <row r="5" spans="1:15" s="29" customFormat="1" ht="48.75" customHeight="1">
      <c r="A5" s="677"/>
      <c r="B5" s="8" t="s">
        <v>258</v>
      </c>
      <c r="C5" s="294">
        <f>ALAPADATOK!C5</f>
        <v>2192638</v>
      </c>
      <c r="D5" s="297"/>
      <c r="E5" s="271"/>
      <c r="F5" s="150"/>
      <c r="G5" s="150"/>
      <c r="H5" s="272"/>
    </row>
    <row r="6" spans="1:15" s="29" customFormat="1" ht="64.5" customHeight="1">
      <c r="A6" s="677"/>
      <c r="B6" s="8" t="s">
        <v>259</v>
      </c>
      <c r="C6" s="294">
        <f>ALAPADATOK!C6</f>
        <v>2199175</v>
      </c>
      <c r="D6" s="297"/>
      <c r="E6" s="271"/>
      <c r="F6" s="150"/>
      <c r="G6" s="150"/>
      <c r="H6" s="272"/>
    </row>
    <row r="7" spans="1:15" s="29" customFormat="1" ht="47.25">
      <c r="A7" s="677"/>
      <c r="B7" s="8" t="s">
        <v>260</v>
      </c>
      <c r="C7" s="294">
        <f>ALAPADATOK!C7</f>
        <v>96000</v>
      </c>
      <c r="D7" s="297"/>
      <c r="E7" s="271"/>
      <c r="F7" s="150"/>
      <c r="G7" s="150"/>
      <c r="H7" s="272"/>
    </row>
    <row r="8" spans="1:15" s="29" customFormat="1" ht="31.5">
      <c r="A8" s="677"/>
      <c r="B8" s="8" t="s">
        <v>261</v>
      </c>
      <c r="C8" s="294">
        <f>ALAPADATOK!C8</f>
        <v>0</v>
      </c>
      <c r="D8" s="297"/>
      <c r="E8" s="271"/>
      <c r="F8" s="150"/>
      <c r="G8" s="150"/>
      <c r="H8" s="272"/>
    </row>
    <row r="9" spans="1:15" s="29" customFormat="1" ht="48" customHeight="1">
      <c r="A9" s="677"/>
      <c r="B9" s="8" t="s">
        <v>262</v>
      </c>
      <c r="C9" s="294">
        <f>ALAPADATOK!C9</f>
        <v>69906</v>
      </c>
      <c r="D9" s="297"/>
      <c r="E9" s="273"/>
      <c r="F9" s="25"/>
      <c r="G9" s="25"/>
      <c r="H9" s="274"/>
    </row>
    <row r="10" spans="1:15" s="29" customFormat="1" ht="71.25" customHeight="1">
      <c r="A10" s="678"/>
      <c r="B10" s="275" t="s">
        <v>160</v>
      </c>
      <c r="C10" s="295">
        <f>ALAPADATOK!D58</f>
        <v>0</v>
      </c>
      <c r="D10" s="9"/>
      <c r="E10" s="9"/>
      <c r="F10" s="9"/>
      <c r="G10" s="168">
        <f>ALAPADATOK!I58</f>
        <v>0</v>
      </c>
      <c r="H10" s="276">
        <f>ALAPADATOK!J58</f>
        <v>0</v>
      </c>
      <c r="I10" s="419"/>
      <c r="J10" s="419"/>
      <c r="K10" s="419"/>
    </row>
    <row r="11" spans="1:15" s="29" customFormat="1" ht="30.75" customHeight="1">
      <c r="A11" s="747" t="s">
        <v>218</v>
      </c>
      <c r="B11" s="748"/>
      <c r="C11" s="748"/>
      <c r="D11" s="748"/>
      <c r="E11" s="748"/>
      <c r="F11" s="748"/>
      <c r="G11" s="748"/>
      <c r="H11" s="749"/>
      <c r="I11" s="713"/>
      <c r="J11" s="713"/>
      <c r="K11" s="713"/>
      <c r="L11" s="713"/>
      <c r="M11" s="713"/>
      <c r="N11" s="713"/>
      <c r="O11" s="165"/>
    </row>
    <row r="12" spans="1:15" s="29" customFormat="1" ht="69" customHeight="1">
      <c r="A12" s="277"/>
      <c r="B12" s="420" t="s">
        <v>234</v>
      </c>
      <c r="C12" s="278" t="s">
        <v>173</v>
      </c>
      <c r="D12" s="279" t="s">
        <v>219</v>
      </c>
      <c r="E12" s="279" t="s">
        <v>360</v>
      </c>
      <c r="F12" s="278" t="s">
        <v>220</v>
      </c>
      <c r="G12" s="280" t="s">
        <v>361</v>
      </c>
      <c r="H12" s="316" t="s">
        <v>362</v>
      </c>
      <c r="I12" s="328"/>
      <c r="J12" s="328"/>
      <c r="K12" s="328"/>
      <c r="L12" s="328"/>
      <c r="M12" s="165"/>
    </row>
    <row r="13" spans="1:15" s="29" customFormat="1" ht="36" customHeight="1">
      <c r="A13" s="676" t="s">
        <v>247</v>
      </c>
      <c r="B13" s="759" t="s">
        <v>237</v>
      </c>
      <c r="C13" s="759"/>
      <c r="D13" s="156">
        <f>D14+D17+D19</f>
        <v>1555385</v>
      </c>
      <c r="E13" s="156">
        <f>E14+E17+E19</f>
        <v>262717</v>
      </c>
      <c r="F13" s="156">
        <f>F14+F17+F19</f>
        <v>943855</v>
      </c>
      <c r="G13" s="156">
        <f>SUM(E13:F13)</f>
        <v>1206572</v>
      </c>
      <c r="H13" s="281">
        <f>G13+D13</f>
        <v>2761957</v>
      </c>
      <c r="I13" s="160"/>
      <c r="J13" s="160"/>
      <c r="K13" s="160"/>
      <c r="L13" s="162"/>
      <c r="M13" s="162"/>
    </row>
    <row r="14" spans="1:15" s="29" customFormat="1" ht="68.25" customHeight="1">
      <c r="A14" s="677"/>
      <c r="B14" s="8" t="s">
        <v>210</v>
      </c>
      <c r="C14" s="282" t="s">
        <v>238</v>
      </c>
      <c r="D14" s="293">
        <f>ALAPADATOK!D13+ALAPADATOK!D63</f>
        <v>1555385</v>
      </c>
      <c r="E14" s="293">
        <f>ALAPADATOK!I13+ALAPADATOK!I64</f>
        <v>262717</v>
      </c>
      <c r="F14" s="293">
        <f>ALAPADATOK!J116+ALAPADATOK!H63</f>
        <v>886000</v>
      </c>
      <c r="G14" s="156">
        <f>SUM(E14:F14)</f>
        <v>1148717</v>
      </c>
      <c r="H14" s="281">
        <f>G14+D14</f>
        <v>2704102</v>
      </c>
      <c r="I14" s="167"/>
      <c r="J14" s="167"/>
      <c r="K14" s="167"/>
      <c r="L14" s="167"/>
      <c r="M14" s="154"/>
    </row>
    <row r="15" spans="1:15" s="29" customFormat="1" ht="141" customHeight="1">
      <c r="A15" s="677"/>
      <c r="B15" s="323" t="s">
        <v>298</v>
      </c>
      <c r="C15" s="282"/>
      <c r="D15" s="293">
        <f>ALAPADATOK!D14+ALAPADATOK!D64</f>
        <v>661283</v>
      </c>
      <c r="E15" s="293">
        <f>ALAPADATOK!I15+ALAPADATOK!I65</f>
        <v>598898</v>
      </c>
      <c r="F15" s="293">
        <f>ALAPADATOK!J117+ALAPADATOK!H64</f>
        <v>367000</v>
      </c>
      <c r="G15" s="156">
        <f>SUM(E15:F15)</f>
        <v>965898</v>
      </c>
      <c r="H15" s="281">
        <f>G15+D15</f>
        <v>1627181</v>
      </c>
      <c r="I15" s="167"/>
      <c r="J15" s="167"/>
      <c r="K15" s="167"/>
      <c r="L15" s="167"/>
      <c r="M15" s="154"/>
    </row>
    <row r="16" spans="1:15" s="29" customFormat="1" ht="47.25">
      <c r="A16" s="677"/>
      <c r="B16" s="8" t="s">
        <v>299</v>
      </c>
      <c r="C16" s="282"/>
      <c r="D16" s="283">
        <f>D14-D15</f>
        <v>894102</v>
      </c>
      <c r="E16" s="283">
        <f t="shared" ref="E16:G16" si="0">E14-E15</f>
        <v>-336181</v>
      </c>
      <c r="F16" s="283">
        <f>F14-F15</f>
        <v>519000</v>
      </c>
      <c r="G16" s="283">
        <f t="shared" si="0"/>
        <v>182819</v>
      </c>
      <c r="H16" s="281">
        <f>G16+D16</f>
        <v>1076921</v>
      </c>
      <c r="I16" s="154"/>
      <c r="J16" s="154"/>
      <c r="K16" s="154"/>
      <c r="L16" s="154"/>
      <c r="M16" s="154"/>
    </row>
    <row r="17" spans="1:15" s="29" customFormat="1" ht="47.25">
      <c r="A17" s="677"/>
      <c r="B17" s="323" t="s">
        <v>300</v>
      </c>
      <c r="C17" s="282" t="s">
        <v>243</v>
      </c>
      <c r="D17" s="291">
        <f>ALAPADATOK!D16+ALAPADATOK!D66</f>
        <v>0</v>
      </c>
      <c r="E17" s="293">
        <f>ALAPADATOK!I16+ALAPADATOK!I66</f>
        <v>0</v>
      </c>
      <c r="F17" s="291">
        <f>ALAPADATOK!J119+ALAPADATOK!H66</f>
        <v>57855</v>
      </c>
      <c r="G17" s="156">
        <f>SUM(E17:F17)</f>
        <v>57855</v>
      </c>
      <c r="H17" s="281">
        <f>G17+D17</f>
        <v>57855</v>
      </c>
      <c r="I17" s="167"/>
      <c r="J17" s="167"/>
      <c r="K17" s="167"/>
      <c r="L17" s="167"/>
      <c r="M17" s="154"/>
    </row>
    <row r="18" spans="1:15" s="29" customFormat="1" ht="51.75" customHeight="1">
      <c r="A18" s="331" t="s">
        <v>246</v>
      </c>
      <c r="B18" s="323" t="s">
        <v>178</v>
      </c>
      <c r="C18" s="352" t="s">
        <v>204</v>
      </c>
      <c r="D18" s="156"/>
      <c r="E18" s="168"/>
      <c r="F18" s="168"/>
      <c r="G18" s="156"/>
      <c r="H18" s="292">
        <f>ALAPADATOK!J67+ALAPADATOK!J17+ALAPADATOK!J120</f>
        <v>57855</v>
      </c>
      <c r="I18" s="167"/>
      <c r="J18" s="167"/>
      <c r="K18" s="167"/>
      <c r="L18" s="167"/>
      <c r="M18" s="154"/>
    </row>
    <row r="19" spans="1:15" s="29" customFormat="1" ht="49.5" customHeight="1">
      <c r="A19" s="335" t="s">
        <v>245</v>
      </c>
      <c r="B19" s="353" t="s">
        <v>301</v>
      </c>
      <c r="C19" s="288" t="s">
        <v>208</v>
      </c>
      <c r="D19" s="291">
        <f>ALAPADATOK!D18+ALAPADATOK!D68</f>
        <v>0</v>
      </c>
      <c r="E19" s="168"/>
      <c r="F19" s="168"/>
      <c r="G19" s="156"/>
      <c r="H19" s="281">
        <f>G19+D19</f>
        <v>0</v>
      </c>
      <c r="I19" s="167"/>
      <c r="J19" s="167"/>
      <c r="K19" s="167"/>
      <c r="L19" s="167"/>
      <c r="M19" s="154"/>
    </row>
    <row r="20" spans="1:15" s="29" customFormat="1">
      <c r="A20" s="738"/>
      <c r="B20" s="739"/>
      <c r="C20" s="739"/>
      <c r="D20" s="739"/>
      <c r="E20" s="739"/>
      <c r="F20" s="739"/>
      <c r="G20" s="739"/>
      <c r="H20" s="740"/>
      <c r="I20" s="160"/>
      <c r="J20" s="154"/>
      <c r="K20" s="160"/>
      <c r="L20" s="160"/>
      <c r="M20" s="160"/>
      <c r="N20" s="160"/>
      <c r="O20" s="165"/>
    </row>
    <row r="21" spans="1:15" s="29" customFormat="1" ht="32.25" customHeight="1">
      <c r="A21" s="760" t="s">
        <v>6</v>
      </c>
      <c r="B21" s="761" t="s">
        <v>148</v>
      </c>
      <c r="C21" s="762"/>
      <c r="D21" s="762"/>
      <c r="E21" s="762"/>
      <c r="F21" s="762"/>
      <c r="G21" s="763"/>
      <c r="H21" s="284">
        <f>ALAPADATOK!J20+ALAPADATOK!J70+ALAPADATOK!J123</f>
        <v>3583107</v>
      </c>
      <c r="I21" s="160"/>
      <c r="J21" s="160"/>
      <c r="K21" s="160"/>
      <c r="L21" s="160"/>
      <c r="M21" s="165"/>
    </row>
    <row r="22" spans="1:15" s="29" customFormat="1" ht="46.5" customHeight="1">
      <c r="A22" s="760"/>
      <c r="B22" s="421" t="s">
        <v>209</v>
      </c>
      <c r="C22" s="289" t="s">
        <v>302</v>
      </c>
      <c r="D22" s="741"/>
      <c r="E22" s="742"/>
      <c r="F22" s="742"/>
      <c r="G22" s="743"/>
      <c r="H22" s="284">
        <f>ALAPADATOK!J21+ALAPADATOK!J71+ALAPADATOK!J124</f>
        <v>3313552</v>
      </c>
      <c r="I22" s="160"/>
      <c r="J22" s="160"/>
      <c r="K22" s="160"/>
      <c r="L22" s="160"/>
      <c r="M22" s="165"/>
    </row>
    <row r="23" spans="1:15" s="29" customFormat="1" ht="67.5" customHeight="1">
      <c r="A23" s="760"/>
      <c r="B23" s="421" t="s">
        <v>211</v>
      </c>
      <c r="C23" s="325" t="s">
        <v>303</v>
      </c>
      <c r="D23" s="291">
        <f>ALAPADATOK!D22+ALAPADATOK!D72</f>
        <v>115230</v>
      </c>
      <c r="E23" s="291">
        <f>ALAPADATOK!I22+ALAPADATOK!I72</f>
        <v>75365</v>
      </c>
      <c r="F23" s="291">
        <f>ALAPADATOK!H72+ALAPADATOK!J125</f>
        <v>78960</v>
      </c>
      <c r="G23" s="156">
        <f>SUM(E23:F23)</f>
        <v>154325</v>
      </c>
      <c r="H23" s="281">
        <f>G23+D23</f>
        <v>269555</v>
      </c>
      <c r="I23" s="167"/>
      <c r="J23" s="167"/>
      <c r="K23" s="167"/>
      <c r="L23" s="167"/>
      <c r="M23" s="154"/>
    </row>
    <row r="24" spans="1:15" s="29" customFormat="1" ht="19.5" customHeight="1">
      <c r="A24" s="738"/>
      <c r="B24" s="739"/>
      <c r="C24" s="739"/>
      <c r="D24" s="739"/>
      <c r="E24" s="739"/>
      <c r="F24" s="739"/>
      <c r="G24" s="739"/>
      <c r="H24" s="740"/>
      <c r="I24" s="159"/>
      <c r="J24" s="154"/>
      <c r="K24" s="160"/>
      <c r="L24" s="160"/>
      <c r="M24" s="160"/>
      <c r="N24" s="160"/>
      <c r="O24" s="154"/>
    </row>
    <row r="25" spans="1:15" s="29" customFormat="1" ht="69" customHeight="1">
      <c r="A25" s="329" t="s">
        <v>7</v>
      </c>
      <c r="B25" s="421" t="s">
        <v>304</v>
      </c>
      <c r="C25" s="289" t="s">
        <v>305</v>
      </c>
      <c r="D25" s="741"/>
      <c r="E25" s="742"/>
      <c r="F25" s="742"/>
      <c r="G25" s="743"/>
      <c r="H25" s="285">
        <f>ALAPADATOK!J24+ALAPADATOK!J74</f>
        <v>861615</v>
      </c>
      <c r="I25" s="160"/>
      <c r="J25" s="160"/>
      <c r="K25" s="160"/>
      <c r="L25" s="160"/>
      <c r="M25" s="154"/>
    </row>
    <row r="26" spans="1:15" s="29" customFormat="1">
      <c r="A26" s="738"/>
      <c r="B26" s="739"/>
      <c r="C26" s="739"/>
      <c r="D26" s="739"/>
      <c r="E26" s="739"/>
      <c r="F26" s="739"/>
      <c r="G26" s="739"/>
      <c r="H26" s="740"/>
      <c r="I26" s="19"/>
      <c r="J26" s="150"/>
      <c r="K26" s="19"/>
      <c r="L26" s="19"/>
      <c r="M26" s="19"/>
      <c r="N26" s="19"/>
      <c r="O26" s="154"/>
    </row>
    <row r="27" spans="1:15" s="29" customFormat="1" ht="78.75">
      <c r="A27" s="329" t="s">
        <v>101</v>
      </c>
      <c r="B27" s="286" t="s">
        <v>353</v>
      </c>
      <c r="C27" s="282" t="s">
        <v>285</v>
      </c>
      <c r="D27" s="291">
        <f>ALAPADATOK!D26+ALAPADATOK!D76</f>
        <v>2159032</v>
      </c>
      <c r="E27" s="291">
        <f>ALAPADATOK!I26+ALAPADATOK!I76</f>
        <v>1756589</v>
      </c>
      <c r="F27" s="291">
        <f>ALAPADATOK!H76+ALAPADATOK!J129</f>
        <v>1084024</v>
      </c>
      <c r="G27" s="156">
        <f>SUM(E27:F27)</f>
        <v>2840613</v>
      </c>
      <c r="H27" s="281">
        <f>G27+D27</f>
        <v>4999645</v>
      </c>
      <c r="I27" s="154"/>
      <c r="J27" s="154"/>
      <c r="K27" s="154"/>
      <c r="L27" s="154"/>
      <c r="M27" s="154"/>
    </row>
    <row r="28" spans="1:15" s="29" customFormat="1">
      <c r="A28" s="738"/>
      <c r="B28" s="739"/>
      <c r="C28" s="739"/>
      <c r="D28" s="739"/>
      <c r="E28" s="739"/>
      <c r="F28" s="739"/>
      <c r="G28" s="739"/>
      <c r="H28" s="740"/>
      <c r="I28" s="154"/>
      <c r="J28" s="154"/>
      <c r="K28" s="154"/>
      <c r="L28" s="154"/>
      <c r="M28" s="154"/>
    </row>
    <row r="29" spans="1:15" s="29" customFormat="1" ht="110.25">
      <c r="A29" s="770" t="s">
        <v>9</v>
      </c>
      <c r="B29" s="286" t="s">
        <v>174</v>
      </c>
      <c r="C29" s="282" t="s">
        <v>406</v>
      </c>
      <c r="D29" s="291">
        <f>ALAPADATOK!D28+ALAPADATOK!D78</f>
        <v>115230</v>
      </c>
      <c r="E29" s="291">
        <f>ALAPADATOK!I28+ALAPADATOK!I78</f>
        <v>113040</v>
      </c>
      <c r="F29" s="291">
        <f>ALAPADATOK!H78+ALAPADATOK!J131</f>
        <v>78960</v>
      </c>
      <c r="G29" s="156">
        <f>SUM(E29:F29)</f>
        <v>192000</v>
      </c>
      <c r="H29" s="281">
        <f>G29+D29</f>
        <v>307230</v>
      </c>
      <c r="I29" s="154"/>
      <c r="J29" s="154"/>
      <c r="K29" s="154"/>
      <c r="L29" s="154"/>
      <c r="M29" s="154"/>
    </row>
    <row r="30" spans="1:15" s="29" customFormat="1" ht="78.75">
      <c r="A30" s="770"/>
      <c r="B30" s="286" t="s">
        <v>175</v>
      </c>
      <c r="C30" s="282" t="s">
        <v>286</v>
      </c>
      <c r="D30" s="291">
        <f>ALAPADATOK!D29+ALAPADATOK!D79</f>
        <v>28808</v>
      </c>
      <c r="E30" s="291">
        <f>ALAPADATOK!I29+ALAPADATOK!I79</f>
        <v>9424</v>
      </c>
      <c r="F30" s="291">
        <f>ALAPADATOK!H79+ALAPADATOK!J132</f>
        <v>19740</v>
      </c>
      <c r="G30" s="156">
        <f>SUM(E30:F30)</f>
        <v>29164</v>
      </c>
      <c r="H30" s="281">
        <f>G30+D30</f>
        <v>57972</v>
      </c>
      <c r="I30" s="154"/>
      <c r="J30" s="154"/>
      <c r="K30" s="154"/>
      <c r="L30" s="154"/>
      <c r="M30" s="154"/>
    </row>
    <row r="31" spans="1:15" s="29" customFormat="1" ht="110.25">
      <c r="A31" s="770"/>
      <c r="B31" s="286" t="s">
        <v>176</v>
      </c>
      <c r="C31" s="282" t="s">
        <v>407</v>
      </c>
      <c r="D31" s="291">
        <f>ALAPADATOK!D30+ALAPADATOK!D80</f>
        <v>86422</v>
      </c>
      <c r="E31" s="291">
        <f>ALAPADATOK!I30+ALAPADATOK!I80</f>
        <v>103616</v>
      </c>
      <c r="F31" s="291">
        <f>ALAPADATOK!H80+ALAPADATOK!J133</f>
        <v>59220</v>
      </c>
      <c r="G31" s="156">
        <f>SUM(E31:F31)</f>
        <v>162836</v>
      </c>
      <c r="H31" s="281">
        <f>G31+D31</f>
        <v>249258</v>
      </c>
      <c r="I31" s="154"/>
      <c r="J31" s="154"/>
      <c r="K31" s="154"/>
      <c r="L31" s="154"/>
      <c r="M31" s="154"/>
    </row>
    <row r="32" spans="1:15" s="29" customFormat="1">
      <c r="A32" s="770"/>
      <c r="B32" s="286" t="s">
        <v>161</v>
      </c>
      <c r="C32" s="133"/>
      <c r="D32" s="291">
        <f>ALAPADATOK!D31+ALAPADATOK!D81</f>
        <v>86422</v>
      </c>
      <c r="E32" s="291">
        <f>ALAPADATOK!I31+ALAPADATOK!I81</f>
        <v>103616</v>
      </c>
      <c r="F32" s="291">
        <f>ALAPADATOK!H81+ALAPADATOK!J134</f>
        <v>59220</v>
      </c>
      <c r="G32" s="156">
        <f>SUM(E32:F32)</f>
        <v>162836</v>
      </c>
      <c r="H32" s="281">
        <f>G32+D32</f>
        <v>249258</v>
      </c>
      <c r="I32" s="154"/>
      <c r="J32" s="154"/>
      <c r="K32" s="154"/>
      <c r="L32" s="154"/>
      <c r="M32" s="154"/>
    </row>
    <row r="33" spans="1:15" s="29" customFormat="1">
      <c r="A33" s="738"/>
      <c r="B33" s="739"/>
      <c r="C33" s="739"/>
      <c r="D33" s="739"/>
      <c r="E33" s="739"/>
      <c r="F33" s="739"/>
      <c r="G33" s="739"/>
      <c r="H33" s="740"/>
      <c r="I33" s="159"/>
      <c r="J33" s="154"/>
      <c r="K33" s="154"/>
      <c r="L33" s="154"/>
      <c r="M33" s="154"/>
      <c r="N33" s="154"/>
      <c r="O33" s="154"/>
    </row>
    <row r="34" spans="1:15" s="29" customFormat="1" ht="70.5" customHeight="1">
      <c r="A34" s="329" t="s">
        <v>102</v>
      </c>
      <c r="B34" s="286" t="s">
        <v>177</v>
      </c>
      <c r="C34" s="282" t="s">
        <v>287</v>
      </c>
      <c r="D34" s="291">
        <f>ALAPADATOK!D33+ALAPADATOK!D83</f>
        <v>0</v>
      </c>
      <c r="E34" s="291">
        <f>ALAPADATOK!I33+ALAPADATOK!I83</f>
        <v>37675</v>
      </c>
      <c r="F34" s="291">
        <f>ALAPADATOK!H83+ALAPADATOK!J136</f>
        <v>0</v>
      </c>
      <c r="G34" s="156">
        <f>SUM(E34:F34)</f>
        <v>37675</v>
      </c>
      <c r="H34" s="281">
        <f>G34+D34</f>
        <v>37675</v>
      </c>
      <c r="I34" s="154"/>
      <c r="J34" s="154"/>
      <c r="K34" s="154"/>
      <c r="L34" s="154"/>
      <c r="M34" s="154"/>
    </row>
    <row r="35" spans="1:15" s="29" customFormat="1">
      <c r="A35" s="738"/>
      <c r="B35" s="739"/>
      <c r="C35" s="739"/>
      <c r="D35" s="739"/>
      <c r="E35" s="739"/>
      <c r="F35" s="739"/>
      <c r="G35" s="739"/>
      <c r="H35" s="740"/>
      <c r="I35" s="154"/>
      <c r="J35" s="154"/>
      <c r="K35" s="154"/>
      <c r="L35" s="154"/>
      <c r="M35" s="154"/>
    </row>
    <row r="36" spans="1:15" s="29" customFormat="1" ht="63">
      <c r="A36" s="676" t="s">
        <v>124</v>
      </c>
      <c r="B36" s="353" t="s">
        <v>180</v>
      </c>
      <c r="C36" s="8" t="s">
        <v>289</v>
      </c>
      <c r="D36" s="291">
        <f>ALAPADATOK!D35+ALAPADATOK!D85</f>
        <v>12500</v>
      </c>
      <c r="E36" s="291">
        <f>ALAPADATOK!I35+ALAPADATOK!I85</f>
        <v>77279</v>
      </c>
      <c r="F36" s="291">
        <f>ALAPADATOK!H85+ALAPADATOK!J138</f>
        <v>10000</v>
      </c>
      <c r="G36" s="156">
        <f>SUM(E36:F36)</f>
        <v>87279</v>
      </c>
      <c r="H36" s="281">
        <f>G36+D36</f>
        <v>99779</v>
      </c>
      <c r="I36" s="154"/>
      <c r="J36" s="154"/>
      <c r="K36" s="154"/>
      <c r="L36" s="154"/>
      <c r="M36" s="154"/>
    </row>
    <row r="37" spans="1:15" s="29" customFormat="1" ht="47.25">
      <c r="A37" s="677"/>
      <c r="B37" s="286" t="s">
        <v>355</v>
      </c>
      <c r="C37" s="8" t="s">
        <v>359</v>
      </c>
      <c r="D37" s="365">
        <f>ALAPADATOK!D36+ALAPADATOK!D86</f>
        <v>12500</v>
      </c>
      <c r="E37" s="291">
        <f>ALAPADATOK!I36+ALAPADATOK!I86</f>
        <v>65916</v>
      </c>
      <c r="F37" s="291">
        <f>ALAPADATOK!H86+ALAPADATOK!J139</f>
        <v>10000</v>
      </c>
      <c r="G37" s="156">
        <f>SUM(E37:F37)</f>
        <v>75916</v>
      </c>
      <c r="H37" s="281">
        <f t="shared" ref="H37:H38" si="1">G37+D37</f>
        <v>88416</v>
      </c>
      <c r="I37" s="154"/>
      <c r="J37" s="154"/>
      <c r="K37" s="154"/>
      <c r="L37" s="154"/>
      <c r="M37" s="154"/>
    </row>
    <row r="38" spans="1:15" s="29" customFormat="1" ht="47.25">
      <c r="A38" s="678"/>
      <c r="B38" s="286" t="s">
        <v>356</v>
      </c>
      <c r="C38" s="8" t="s">
        <v>359</v>
      </c>
      <c r="D38" s="365">
        <f>ALAPADATOK!D37+ALAPADATOK!D87</f>
        <v>0</v>
      </c>
      <c r="E38" s="291">
        <f>ALAPADATOK!I37+ALAPADATOK!I87</f>
        <v>11363</v>
      </c>
      <c r="F38" s="291">
        <f>ALAPADATOK!H87+ALAPADATOK!J140</f>
        <v>0</v>
      </c>
      <c r="G38" s="156">
        <f>SUM(E38:F38)</f>
        <v>11363</v>
      </c>
      <c r="H38" s="281">
        <f t="shared" si="1"/>
        <v>11363</v>
      </c>
      <c r="I38" s="154"/>
      <c r="J38" s="154"/>
      <c r="K38" s="154"/>
      <c r="L38" s="154"/>
      <c r="M38" s="154"/>
    </row>
    <row r="39" spans="1:15" s="29" customFormat="1">
      <c r="A39" s="738"/>
      <c r="B39" s="739"/>
      <c r="C39" s="739"/>
      <c r="D39" s="739"/>
      <c r="E39" s="739"/>
      <c r="F39" s="739"/>
      <c r="G39" s="739"/>
      <c r="H39" s="740"/>
      <c r="I39" s="159"/>
      <c r="J39" s="154"/>
      <c r="K39" s="154"/>
      <c r="L39" s="154"/>
      <c r="M39" s="154"/>
      <c r="N39" s="154"/>
      <c r="O39" s="154"/>
    </row>
    <row r="40" spans="1:15" s="29" customFormat="1" ht="78.75">
      <c r="A40" s="676" t="s">
        <v>103</v>
      </c>
      <c r="B40" s="286" t="s">
        <v>178</v>
      </c>
      <c r="C40" s="282" t="s">
        <v>288</v>
      </c>
      <c r="D40" s="291">
        <f>ALAPADATOK!D39+ALAPADATOK!D89</f>
        <v>0</v>
      </c>
      <c r="E40" s="291">
        <f>ALAPADATOK!I39+ALAPADATOK!I89</f>
        <v>0</v>
      </c>
      <c r="F40" s="291">
        <f>ALAPADATOK!H89+ALAPADATOK!J142</f>
        <v>57855</v>
      </c>
      <c r="G40" s="156">
        <f>SUM(E40:F40)</f>
        <v>57855</v>
      </c>
      <c r="H40" s="281">
        <f>G40+D40</f>
        <v>57855</v>
      </c>
      <c r="I40" s="154"/>
      <c r="J40" s="154"/>
      <c r="K40" s="154"/>
      <c r="L40" s="154"/>
      <c r="M40" s="154"/>
    </row>
    <row r="41" spans="1:15" s="29" customFormat="1" ht="81.75" customHeight="1">
      <c r="A41" s="677"/>
      <c r="B41" s="121" t="s">
        <v>179</v>
      </c>
      <c r="C41" s="282" t="s">
        <v>290</v>
      </c>
      <c r="D41" s="291">
        <f>ALAPADATOK!D40+ALAPADATOK!D90</f>
        <v>0</v>
      </c>
      <c r="E41" s="291">
        <f>ALAPADATOK!I40+ALAPADATOK!I90</f>
        <v>0</v>
      </c>
      <c r="F41" s="291">
        <f>ALAPADATOK!H90+ALAPADATOK!J143</f>
        <v>0</v>
      </c>
      <c r="G41" s="156">
        <f>SUM(E41:F41)</f>
        <v>0</v>
      </c>
      <c r="H41" s="281">
        <f>G41+D41</f>
        <v>0</v>
      </c>
      <c r="I41" s="154"/>
      <c r="J41" s="154"/>
      <c r="K41" s="154"/>
      <c r="L41" s="154"/>
      <c r="M41" s="154"/>
    </row>
    <row r="42" spans="1:15" s="29" customFormat="1" ht="81.75" customHeight="1">
      <c r="A42" s="678"/>
      <c r="B42" s="121" t="s">
        <v>414</v>
      </c>
      <c r="C42" s="282" t="s">
        <v>413</v>
      </c>
      <c r="D42" s="291">
        <f>ALAPADATOK!D41+ALAPADATOK!D91</f>
        <v>0</v>
      </c>
      <c r="E42" s="291">
        <f>ALAPADATOK!I41+ALAPADATOK!I91</f>
        <v>0</v>
      </c>
      <c r="F42" s="291">
        <f>ALAPADATOK!H91+ALAPADATOK!J144</f>
        <v>0</v>
      </c>
      <c r="G42" s="156">
        <f>SUM(E42:F42)</f>
        <v>0</v>
      </c>
      <c r="H42" s="281">
        <f>G42+D42</f>
        <v>0</v>
      </c>
      <c r="I42" s="154"/>
      <c r="J42" s="154"/>
      <c r="K42" s="154"/>
      <c r="L42" s="154"/>
      <c r="M42" s="154"/>
    </row>
    <row r="43" spans="1:15" s="29" customFormat="1">
      <c r="A43" s="738"/>
      <c r="B43" s="739"/>
      <c r="C43" s="739"/>
      <c r="D43" s="739"/>
      <c r="E43" s="739"/>
      <c r="F43" s="739"/>
      <c r="G43" s="739"/>
      <c r="H43" s="740"/>
      <c r="I43" s="159"/>
      <c r="J43" s="154"/>
      <c r="K43" s="154"/>
      <c r="L43" s="154"/>
      <c r="M43" s="154"/>
      <c r="N43" s="154"/>
      <c r="O43" s="154"/>
    </row>
    <row r="44" spans="1:15" s="29" customFormat="1" ht="63">
      <c r="A44" s="760" t="s">
        <v>104</v>
      </c>
      <c r="B44" s="286" t="s">
        <v>181</v>
      </c>
      <c r="C44" s="282" t="s">
        <v>291</v>
      </c>
      <c r="D44" s="291">
        <f>ALAPADATOK!D43+ALAPADATOK!D92</f>
        <v>1556500</v>
      </c>
      <c r="E44" s="291">
        <f>ALAPADATOK!I43+ALAPADATOK!I92</f>
        <v>861615</v>
      </c>
      <c r="F44" s="291">
        <f>ALAPADATOK!H92+ALAPADATOK!J145</f>
        <v>888006</v>
      </c>
      <c r="G44" s="156">
        <f>SUM(E44:F44)</f>
        <v>1749621</v>
      </c>
      <c r="H44" s="281">
        <f>G44+D44</f>
        <v>3306121</v>
      </c>
      <c r="I44" s="154"/>
      <c r="J44" s="154"/>
      <c r="K44" s="154"/>
      <c r="L44" s="154"/>
      <c r="M44" s="154"/>
    </row>
    <row r="45" spans="1:15" s="29" customFormat="1" ht="94.5">
      <c r="A45" s="760"/>
      <c r="B45" s="286" t="s">
        <v>205</v>
      </c>
      <c r="C45" s="282" t="s">
        <v>292</v>
      </c>
      <c r="D45" s="291">
        <f>ALAPADATOK!D44+ALAPADATOK!D93</f>
        <v>661280</v>
      </c>
      <c r="E45" s="291">
        <f>ALAPADATOK!I44+ALAPADATOK!I93</f>
        <v>262717</v>
      </c>
      <c r="F45" s="291">
        <f>ALAPADATOK!H93+ALAPADATOK!J146</f>
        <v>368295</v>
      </c>
      <c r="G45" s="156">
        <f>SUM(E45:F45)</f>
        <v>631012</v>
      </c>
      <c r="H45" s="281">
        <f>G45+D45</f>
        <v>1292292</v>
      </c>
      <c r="I45" s="154"/>
      <c r="J45" s="154"/>
      <c r="K45" s="154"/>
      <c r="L45" s="154"/>
      <c r="M45" s="154"/>
    </row>
    <row r="46" spans="1:15" s="29" customFormat="1" ht="78.75">
      <c r="A46" s="760"/>
      <c r="B46" s="286" t="s">
        <v>133</v>
      </c>
      <c r="C46" s="282" t="s">
        <v>293</v>
      </c>
      <c r="D46" s="156">
        <f>D44-D45</f>
        <v>895220</v>
      </c>
      <c r="E46" s="168">
        <f>E44-E45</f>
        <v>598898</v>
      </c>
      <c r="F46" s="156">
        <f>F44-F45</f>
        <v>519711</v>
      </c>
      <c r="G46" s="156">
        <f>SUM(E46:F46)</f>
        <v>1118609</v>
      </c>
      <c r="H46" s="281">
        <f>G46+D46</f>
        <v>2013829</v>
      </c>
      <c r="I46" s="154"/>
      <c r="J46" s="154"/>
      <c r="K46" s="154"/>
      <c r="L46" s="154"/>
      <c r="M46" s="154"/>
    </row>
    <row r="47" spans="1:15" s="29" customFormat="1">
      <c r="A47" s="738"/>
      <c r="B47" s="739"/>
      <c r="C47" s="739"/>
      <c r="D47" s="739"/>
      <c r="E47" s="739"/>
      <c r="F47" s="739"/>
      <c r="G47" s="739"/>
      <c r="H47" s="740"/>
      <c r="I47" s="159"/>
      <c r="J47" s="154"/>
      <c r="K47" s="154"/>
      <c r="L47" s="154"/>
      <c r="M47" s="154"/>
      <c r="N47" s="154"/>
      <c r="O47" s="154"/>
    </row>
    <row r="48" spans="1:15" s="29" customFormat="1" ht="63">
      <c r="A48" s="329" t="s">
        <v>105</v>
      </c>
      <c r="B48" s="286" t="s">
        <v>183</v>
      </c>
      <c r="C48" s="282" t="s">
        <v>294</v>
      </c>
      <c r="D48" s="291">
        <f>ALAPADATOK!D96+ALAPADATOK!D47</f>
        <v>1556500</v>
      </c>
      <c r="E48" s="291">
        <f>ALAPADATOK!I47+ALAPADATOK!I96</f>
        <v>861615</v>
      </c>
      <c r="F48" s="291">
        <f>ALAPADATOK!H96+ALAPADATOK!J149</f>
        <v>945861</v>
      </c>
      <c r="G48" s="156">
        <f>SUM(E48:F48)</f>
        <v>1807476</v>
      </c>
      <c r="H48" s="281">
        <f>G48+D48</f>
        <v>3363976</v>
      </c>
      <c r="I48" s="154"/>
      <c r="J48" s="154"/>
      <c r="K48" s="154"/>
      <c r="L48" s="154"/>
      <c r="M48" s="154"/>
    </row>
    <row r="49" spans="1:20" s="29" customFormat="1">
      <c r="A49" s="738"/>
      <c r="B49" s="739"/>
      <c r="C49" s="739"/>
      <c r="D49" s="739"/>
      <c r="E49" s="739"/>
      <c r="F49" s="739"/>
      <c r="G49" s="739"/>
      <c r="H49" s="740"/>
      <c r="I49" s="159"/>
      <c r="J49" s="154"/>
      <c r="K49" s="154"/>
      <c r="L49" s="154"/>
      <c r="M49" s="154"/>
      <c r="N49" s="154"/>
      <c r="O49" s="154"/>
    </row>
    <row r="50" spans="1:20" s="377" customFormat="1" ht="78.75">
      <c r="A50" s="329" t="s">
        <v>151</v>
      </c>
      <c r="B50" s="286" t="s">
        <v>212</v>
      </c>
      <c r="C50" s="282" t="s">
        <v>295</v>
      </c>
      <c r="D50" s="290">
        <f>ALAPADATOK!D49+ALAPADATOK!D98</f>
        <v>3037944</v>
      </c>
      <c r="E50" s="291">
        <f>ALAPADATOK!I49+ALAPADATOK!I98</f>
        <v>2423342</v>
      </c>
      <c r="F50" s="291">
        <f>ALAPADATOK!H98+ALAPADATOK!J151</f>
        <v>1651850</v>
      </c>
      <c r="G50" s="156">
        <f>SUM(E50:F50)</f>
        <v>4075192</v>
      </c>
      <c r="H50" s="281">
        <f>G50+D50</f>
        <v>7113136</v>
      </c>
      <c r="I50" s="154"/>
      <c r="J50" s="154"/>
      <c r="K50" s="154"/>
      <c r="L50" s="154"/>
      <c r="M50" s="154"/>
    </row>
    <row r="51" spans="1:20" s="377" customFormat="1">
      <c r="A51" s="738"/>
      <c r="B51" s="739"/>
      <c r="C51" s="739"/>
      <c r="D51" s="739"/>
      <c r="E51" s="739"/>
      <c r="F51" s="739"/>
      <c r="G51" s="739"/>
      <c r="H51" s="740"/>
      <c r="I51" s="159"/>
      <c r="J51" s="154"/>
      <c r="K51" s="154"/>
      <c r="L51" s="154"/>
      <c r="M51" s="154"/>
      <c r="N51" s="154"/>
      <c r="O51" s="154"/>
    </row>
    <row r="52" spans="1:20" s="377" customFormat="1" ht="47.25">
      <c r="A52" s="760" t="s">
        <v>152</v>
      </c>
      <c r="B52" s="286" t="s">
        <v>186</v>
      </c>
      <c r="C52" s="282" t="s">
        <v>185</v>
      </c>
      <c r="D52" s="156">
        <f>D14-D44</f>
        <v>-1115</v>
      </c>
      <c r="E52" s="156">
        <f t="shared" ref="E52:F52" si="2">E14-E44</f>
        <v>-598898</v>
      </c>
      <c r="F52" s="156">
        <f t="shared" si="2"/>
        <v>-2006</v>
      </c>
      <c r="G52" s="156">
        <f>SUM(E52:F52)</f>
        <v>-600904</v>
      </c>
      <c r="H52" s="281">
        <f>G52+D52</f>
        <v>-602019</v>
      </c>
      <c r="I52" s="159"/>
      <c r="J52" s="376"/>
      <c r="K52" s="154"/>
      <c r="L52" s="154"/>
      <c r="M52" s="154"/>
      <c r="N52" s="154"/>
      <c r="O52" s="154"/>
    </row>
    <row r="53" spans="1:20" s="377" customFormat="1">
      <c r="A53" s="760"/>
      <c r="B53" s="286" t="s">
        <v>134</v>
      </c>
      <c r="C53" s="86"/>
      <c r="D53" s="156">
        <f>D15-D45</f>
        <v>3</v>
      </c>
      <c r="E53" s="156">
        <f t="shared" ref="E53:F53" si="3">E15-E45</f>
        <v>336181</v>
      </c>
      <c r="F53" s="156">
        <f t="shared" si="3"/>
        <v>-1295</v>
      </c>
      <c r="G53" s="156">
        <f t="shared" ref="G53:G54" si="4">SUM(E53:F53)</f>
        <v>334886</v>
      </c>
      <c r="H53" s="281">
        <f t="shared" ref="H53:H54" si="5">G53+D53</f>
        <v>334889</v>
      </c>
      <c r="I53" s="159"/>
      <c r="J53" s="376"/>
      <c r="K53" s="154"/>
      <c r="L53" s="154"/>
      <c r="M53" s="154"/>
      <c r="N53" s="154"/>
      <c r="O53" s="154"/>
    </row>
    <row r="54" spans="1:20" ht="16.5" thickBot="1">
      <c r="A54" s="771"/>
      <c r="B54" s="422" t="s">
        <v>133</v>
      </c>
      <c r="C54" s="423"/>
      <c r="D54" s="287">
        <f>D16-D46</f>
        <v>-1118</v>
      </c>
      <c r="E54" s="287">
        <f t="shared" ref="E54:F54" si="6">E16-E46</f>
        <v>-935079</v>
      </c>
      <c r="F54" s="287">
        <f t="shared" si="6"/>
        <v>-711</v>
      </c>
      <c r="G54" s="287">
        <f t="shared" si="4"/>
        <v>-935790</v>
      </c>
      <c r="H54" s="515">
        <f t="shared" si="5"/>
        <v>-936908</v>
      </c>
      <c r="I54" s="159"/>
      <c r="J54" s="379"/>
      <c r="K54" s="379"/>
      <c r="L54" s="379"/>
      <c r="M54" s="379"/>
      <c r="N54" s="379"/>
      <c r="O54" s="154"/>
    </row>
    <row r="55" spans="1:20" ht="16.5" thickTop="1">
      <c r="A55" s="380"/>
      <c r="C55" s="381"/>
      <c r="D55" s="382"/>
      <c r="E55" s="383"/>
      <c r="F55" s="382"/>
      <c r="G55" s="382"/>
      <c r="H55" s="384"/>
      <c r="I55" s="384"/>
      <c r="J55" s="385"/>
      <c r="K55" s="366"/>
      <c r="L55" s="367"/>
      <c r="M55" s="366"/>
      <c r="N55" s="366"/>
    </row>
    <row r="56" spans="1:20">
      <c r="A56" s="380"/>
      <c r="B56" s="424"/>
      <c r="C56" s="753" t="s">
        <v>12</v>
      </c>
      <c r="D56" s="753"/>
      <c r="E56" s="753"/>
      <c r="F56" s="753"/>
      <c r="G56" s="753"/>
      <c r="H56" s="754"/>
      <c r="I56" s="751" t="s">
        <v>13</v>
      </c>
      <c r="J56" s="751"/>
      <c r="K56" s="751"/>
      <c r="L56" s="751"/>
      <c r="M56" s="751"/>
      <c r="N56" s="756"/>
      <c r="O56" s="750" t="s">
        <v>221</v>
      </c>
      <c r="P56" s="751"/>
      <c r="Q56" s="751"/>
      <c r="R56" s="751"/>
      <c r="S56" s="751"/>
      <c r="T56" s="752"/>
    </row>
    <row r="57" spans="1:20">
      <c r="B57" s="425"/>
      <c r="C57" s="753" t="s">
        <v>14</v>
      </c>
      <c r="D57" s="753"/>
      <c r="E57" s="753"/>
      <c r="F57" s="753" t="s">
        <v>15</v>
      </c>
      <c r="G57" s="753"/>
      <c r="H57" s="754"/>
      <c r="I57" s="751" t="s">
        <v>14</v>
      </c>
      <c r="J57" s="751"/>
      <c r="K57" s="751"/>
      <c r="L57" s="755" t="s">
        <v>15</v>
      </c>
      <c r="M57" s="751"/>
      <c r="N57" s="756"/>
      <c r="O57" s="750" t="s">
        <v>14</v>
      </c>
      <c r="P57" s="751"/>
      <c r="Q57" s="751"/>
      <c r="R57" s="755" t="s">
        <v>15</v>
      </c>
      <c r="S57" s="751"/>
      <c r="T57" s="752"/>
    </row>
    <row r="58" spans="1:20" ht="25.5" customHeight="1" thickBot="1">
      <c r="B58" s="298" t="s">
        <v>392</v>
      </c>
      <c r="C58" s="426"/>
      <c r="D58" s="426"/>
      <c r="E58" s="427"/>
      <c r="F58" s="426"/>
      <c r="G58" s="426"/>
      <c r="H58" s="427"/>
      <c r="I58" s="426"/>
      <c r="J58" s="426"/>
      <c r="K58" s="427"/>
      <c r="L58" s="426"/>
      <c r="M58" s="426"/>
      <c r="N58" s="428"/>
      <c r="O58" s="429"/>
      <c r="P58" s="430"/>
      <c r="Q58" s="430"/>
      <c r="R58" s="429"/>
      <c r="S58" s="429"/>
      <c r="T58" s="431"/>
    </row>
    <row r="59" spans="1:20">
      <c r="B59" s="764" t="s">
        <v>358</v>
      </c>
      <c r="C59" s="432" t="s">
        <v>88</v>
      </c>
      <c r="D59" s="433" t="s">
        <v>89</v>
      </c>
      <c r="E59" s="434">
        <f>'Nettó fin 08 hóÖnkormányzat KFN'!E139</f>
        <v>5815913</v>
      </c>
      <c r="F59" s="432" t="s">
        <v>88</v>
      </c>
      <c r="G59" s="433" t="s">
        <v>90</v>
      </c>
      <c r="H59" s="435">
        <f>'Nettó fin 08 hóÖnkormányzat KFN'!H139</f>
        <v>6022603</v>
      </c>
      <c r="I59" s="433" t="s">
        <v>88</v>
      </c>
      <c r="J59" s="433" t="s">
        <v>89</v>
      </c>
      <c r="K59" s="436">
        <f>'Nettó fin 08 hóÖnkormányzat KFN'!K139</f>
        <v>0</v>
      </c>
      <c r="L59" s="432" t="s">
        <v>88</v>
      </c>
      <c r="M59" s="433" t="s">
        <v>90</v>
      </c>
      <c r="N59" s="437">
        <f>'Nettó fin 08 hóÖnkormányzat KFN'!N139</f>
        <v>0</v>
      </c>
      <c r="O59" s="438" t="s">
        <v>88</v>
      </c>
      <c r="P59" s="433" t="s">
        <v>89</v>
      </c>
      <c r="Q59" s="436">
        <f>'Nettó fin 08 hóÖnkormányzat KFN'!Q139</f>
        <v>2010145</v>
      </c>
      <c r="R59" s="432" t="s">
        <v>88</v>
      </c>
      <c r="S59" s="433" t="s">
        <v>90</v>
      </c>
      <c r="T59" s="439">
        <f>'Nettó fin 08 hóÖnkormányzat KFN'!T139</f>
        <v>2078000</v>
      </c>
    </row>
    <row r="60" spans="1:20">
      <c r="B60" s="765"/>
      <c r="C60" s="440" t="s">
        <v>91</v>
      </c>
      <c r="D60" s="426" t="s">
        <v>92</v>
      </c>
      <c r="E60" s="427">
        <f>'Nettó fin 08 hóÖnkormányzat KFN'!E140</f>
        <v>5709369</v>
      </c>
      <c r="F60" s="440" t="s">
        <v>91</v>
      </c>
      <c r="G60" s="426" t="s">
        <v>93</v>
      </c>
      <c r="H60" s="427">
        <f>'Nettó fin 08 hóÖnkormányzat KFN'!H140</f>
        <v>5903559</v>
      </c>
      <c r="I60" s="441" t="s">
        <v>91</v>
      </c>
      <c r="J60" s="426" t="s">
        <v>92</v>
      </c>
      <c r="K60" s="442">
        <f>'Nettó fin 08 hóÖnkormányzat KFN'!K140</f>
        <v>0</v>
      </c>
      <c r="L60" s="440" t="s">
        <v>91</v>
      </c>
      <c r="M60" s="426" t="s">
        <v>93</v>
      </c>
      <c r="N60" s="443">
        <f>'Nettó fin 08 hóÖnkormányzat KFN'!N140</f>
        <v>0</v>
      </c>
      <c r="O60" s="441" t="s">
        <v>91</v>
      </c>
      <c r="P60" s="426" t="s">
        <v>92</v>
      </c>
      <c r="Q60" s="442">
        <f>'Nettó fin 08 hóÖnkormányzat KFN'!Q140</f>
        <v>2020145</v>
      </c>
      <c r="R60" s="440" t="s">
        <v>91</v>
      </c>
      <c r="S60" s="426" t="s">
        <v>93</v>
      </c>
      <c r="T60" s="444">
        <f>'Nettó fin 08 hóÖnkormányzat KFN'!T140</f>
        <v>2078000</v>
      </c>
    </row>
    <row r="61" spans="1:20">
      <c r="B61" s="765"/>
      <c r="C61" s="440"/>
      <c r="D61" s="426"/>
      <c r="E61" s="427"/>
      <c r="F61" s="440" t="s">
        <v>130</v>
      </c>
      <c r="G61" s="426"/>
      <c r="H61" s="427">
        <f>'Nettó fin 08 hóÖnkormányzat KFN'!H141</f>
        <v>0</v>
      </c>
      <c r="I61" s="441"/>
      <c r="J61" s="426"/>
      <c r="K61" s="442"/>
      <c r="L61" s="440"/>
      <c r="M61" s="426"/>
      <c r="N61" s="443"/>
      <c r="O61" s="441"/>
      <c r="P61" s="426"/>
      <c r="Q61" s="442"/>
      <c r="R61" s="440"/>
      <c r="S61" s="426"/>
      <c r="T61" s="444"/>
    </row>
    <row r="62" spans="1:20">
      <c r="B62" s="765"/>
      <c r="C62" s="440" t="s">
        <v>95</v>
      </c>
      <c r="D62" s="426"/>
      <c r="E62" s="427">
        <f>E59-E60</f>
        <v>106544</v>
      </c>
      <c r="F62" s="440" t="s">
        <v>96</v>
      </c>
      <c r="G62" s="426"/>
      <c r="H62" s="427">
        <f>H59-H60+H61</f>
        <v>119044</v>
      </c>
      <c r="I62" s="441" t="s">
        <v>95</v>
      </c>
      <c r="J62" s="426"/>
      <c r="K62" s="427">
        <f>K59-K60</f>
        <v>0</v>
      </c>
      <c r="L62" s="440" t="s">
        <v>96</v>
      </c>
      <c r="M62" s="426"/>
      <c r="N62" s="443">
        <f>N59-N60</f>
        <v>0</v>
      </c>
      <c r="O62" s="441" t="s">
        <v>95</v>
      </c>
      <c r="P62" s="426"/>
      <c r="Q62" s="427">
        <f>Q59-Q60</f>
        <v>-10000</v>
      </c>
      <c r="R62" s="440" t="s">
        <v>96</v>
      </c>
      <c r="S62" s="426"/>
      <c r="T62" s="444">
        <f>T59-T60</f>
        <v>0</v>
      </c>
    </row>
    <row r="63" spans="1:20" ht="32.25" thickBot="1">
      <c r="B63" s="766"/>
      <c r="C63" s="445"/>
      <c r="D63" s="446"/>
      <c r="E63" s="447"/>
      <c r="F63" s="448" t="s">
        <v>97</v>
      </c>
      <c r="G63" s="446"/>
      <c r="H63" s="447">
        <f>'Nettó fin 08 hóÖnkormányzat KFN'!H143</f>
        <v>119044</v>
      </c>
      <c r="I63" s="449"/>
      <c r="J63" s="446"/>
      <c r="K63" s="447"/>
      <c r="L63" s="448" t="s">
        <v>97</v>
      </c>
      <c r="M63" s="446"/>
      <c r="N63" s="450">
        <f>'Nettó fin 08 hóÖnkormányzat KFN'!N143</f>
        <v>0</v>
      </c>
      <c r="O63" s="449"/>
      <c r="P63" s="446"/>
      <c r="Q63" s="447"/>
      <c r="R63" s="448" t="s">
        <v>97</v>
      </c>
      <c r="S63" s="446"/>
      <c r="T63" s="451">
        <f>'Nettó fin 08 hóÖnkormányzat KFN'!T143</f>
        <v>0</v>
      </c>
    </row>
    <row r="64" spans="1:20">
      <c r="B64" s="425"/>
      <c r="C64" s="452"/>
      <c r="D64" s="452"/>
      <c r="E64" s="452"/>
      <c r="F64" s="452"/>
      <c r="G64" s="452"/>
      <c r="H64" s="452"/>
      <c r="I64" s="452"/>
      <c r="J64" s="452"/>
      <c r="K64" s="452"/>
      <c r="L64" s="452"/>
      <c r="M64" s="452"/>
      <c r="N64" s="452"/>
      <c r="O64" s="452"/>
      <c r="P64" s="452"/>
      <c r="Q64" s="452"/>
      <c r="R64" s="452"/>
      <c r="S64" s="452"/>
      <c r="T64" s="453"/>
    </row>
    <row r="65" spans="2:20" s="492" customFormat="1">
      <c r="B65" s="491" t="s">
        <v>387</v>
      </c>
      <c r="C65" s="386"/>
      <c r="D65" s="386"/>
      <c r="E65" s="395">
        <f>E62-H62</f>
        <v>-12500</v>
      </c>
      <c r="F65" s="386"/>
      <c r="G65" s="386"/>
      <c r="H65" s="395">
        <f>H63-H62</f>
        <v>0</v>
      </c>
      <c r="I65" s="386"/>
      <c r="J65" s="386"/>
      <c r="K65" s="395">
        <f>K62-N62</f>
        <v>0</v>
      </c>
      <c r="L65" s="386"/>
      <c r="M65" s="386"/>
      <c r="N65" s="395">
        <f>N63-N62</f>
        <v>0</v>
      </c>
      <c r="O65" s="386"/>
      <c r="P65" s="386"/>
      <c r="Q65" s="395">
        <f>Q62-T62</f>
        <v>-10000</v>
      </c>
      <c r="R65" s="386"/>
      <c r="S65" s="386"/>
      <c r="T65" s="493">
        <f>T63-T62</f>
        <v>0</v>
      </c>
    </row>
    <row r="66" spans="2:20" s="492" customFormat="1">
      <c r="B66" s="491" t="s">
        <v>388</v>
      </c>
      <c r="C66" s="386"/>
      <c r="D66" s="386"/>
      <c r="E66" s="395">
        <f>IF('Nettó fin 08 hóÖnkormányzat KFN'!D36=0,0,'Nettó fin 08 hóÖnkormányzat KFN'!D36*(-1))</f>
        <v>-12500</v>
      </c>
      <c r="F66" s="386"/>
      <c r="G66" s="386"/>
      <c r="H66" s="395"/>
      <c r="I66" s="386"/>
      <c r="J66" s="386"/>
      <c r="K66" s="395">
        <f>IF('Nettó fin 08 hóÖnkormányzat KFN'!F36=0,0,'Nettó fin 08 hóÖnkormányzat KFN'!F36*(-1))</f>
        <v>0</v>
      </c>
      <c r="L66" s="386"/>
      <c r="M66" s="386"/>
      <c r="N66" s="395"/>
      <c r="O66" s="386"/>
      <c r="P66" s="386"/>
      <c r="Q66" s="395">
        <f>IF('Nettó fin 08 hóÖnkormányzat KFN'!H36=0,0,'Nettó fin 08 hóÖnkormányzat KFN'!H36*(-1))</f>
        <v>-10000</v>
      </c>
      <c r="R66" s="386"/>
      <c r="S66" s="386"/>
      <c r="T66" s="493"/>
    </row>
    <row r="67" spans="2:20" s="492" customFormat="1">
      <c r="B67" s="491" t="s">
        <v>412</v>
      </c>
      <c r="C67" s="386"/>
      <c r="D67" s="386"/>
      <c r="E67" s="395">
        <f>IF(E65=0,0,'Nettó fin 08 hóÖnkormányzat KFN'!C42)</f>
        <v>0</v>
      </c>
      <c r="F67" s="386"/>
      <c r="G67" s="386"/>
      <c r="H67" s="395">
        <f>IF(H65=0,0,E67)</f>
        <v>0</v>
      </c>
      <c r="I67" s="386"/>
      <c r="J67" s="386"/>
      <c r="K67" s="395">
        <f>IF(K65=0,0,'Nettó fin 08 hóÖnkormányzat KFN'!E42)</f>
        <v>0</v>
      </c>
      <c r="L67" s="386"/>
      <c r="M67" s="386"/>
      <c r="N67" s="395">
        <f>IF(N65=0,0,K67)</f>
        <v>0</v>
      </c>
      <c r="O67" s="386"/>
      <c r="P67" s="386"/>
      <c r="Q67" s="395">
        <f>IF(Q65=0,0,'Nettó fin 08 hóÖnkormányzat KFN'!G42)</f>
        <v>0</v>
      </c>
      <c r="R67" s="386"/>
      <c r="S67" s="386"/>
      <c r="T67" s="493">
        <f>IF(T65=0,0,Q67)</f>
        <v>0</v>
      </c>
    </row>
    <row r="68" spans="2:20">
      <c r="B68" s="454" t="s">
        <v>207</v>
      </c>
      <c r="C68" s="452"/>
      <c r="D68" s="452"/>
      <c r="E68" s="455">
        <f>E65-E66-E67</f>
        <v>0</v>
      </c>
      <c r="F68" s="452"/>
      <c r="G68" s="452"/>
      <c r="H68" s="455">
        <f>H65-H66-H67</f>
        <v>0</v>
      </c>
      <c r="I68" s="452"/>
      <c r="J68" s="452"/>
      <c r="K68" s="455">
        <f>K65-K66+K67</f>
        <v>0</v>
      </c>
      <c r="L68" s="452"/>
      <c r="M68" s="452"/>
      <c r="N68" s="455">
        <f>N65+N67</f>
        <v>0</v>
      </c>
      <c r="O68" s="452"/>
      <c r="P68" s="452"/>
      <c r="Q68" s="455">
        <f>Q65-Q66+Q67</f>
        <v>0</v>
      </c>
      <c r="R68" s="452"/>
      <c r="S68" s="452"/>
      <c r="T68" s="456">
        <f>T65+T67</f>
        <v>0</v>
      </c>
    </row>
    <row r="69" spans="2:20" s="492" customFormat="1">
      <c r="B69" s="491"/>
      <c r="C69" s="386"/>
      <c r="D69" s="386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494"/>
    </row>
    <row r="70" spans="2:20" ht="34.5" customHeight="1" thickBot="1">
      <c r="B70" s="298" t="s">
        <v>393</v>
      </c>
      <c r="C70" s="426"/>
      <c r="D70" s="426"/>
      <c r="E70" s="427"/>
      <c r="F70" s="426"/>
      <c r="G70" s="426"/>
      <c r="H70" s="427"/>
      <c r="I70" s="426"/>
      <c r="J70" s="426"/>
      <c r="K70" s="427"/>
      <c r="L70" s="426"/>
      <c r="M70" s="426"/>
      <c r="N70" s="428"/>
      <c r="O70" s="429"/>
      <c r="P70" s="430"/>
      <c r="Q70" s="430"/>
      <c r="R70" s="429"/>
      <c r="S70" s="429"/>
      <c r="T70" s="431"/>
    </row>
    <row r="71" spans="2:20" ht="14.25" customHeight="1">
      <c r="B71" s="764" t="s">
        <v>358</v>
      </c>
      <c r="C71" s="432" t="s">
        <v>88</v>
      </c>
      <c r="D71" s="433" t="s">
        <v>89</v>
      </c>
      <c r="E71" s="434">
        <f>'Nettó fin 08 hóÖnkormányzat KF'!E133</f>
        <v>861615</v>
      </c>
      <c r="F71" s="432" t="s">
        <v>88</v>
      </c>
      <c r="G71" s="433" t="s">
        <v>90</v>
      </c>
      <c r="H71" s="434">
        <f>'Nettó fin 08 hóÖnkormányzat KF'!H133</f>
        <v>113040</v>
      </c>
      <c r="I71" s="438" t="s">
        <v>88</v>
      </c>
      <c r="J71" s="433" t="s">
        <v>89</v>
      </c>
      <c r="K71" s="436">
        <f>'Nettó fin 08 hóÖnkormányzat KF'!K133</f>
        <v>2608780</v>
      </c>
      <c r="L71" s="432" t="s">
        <v>88</v>
      </c>
      <c r="M71" s="433" t="s">
        <v>90</v>
      </c>
      <c r="N71" s="437">
        <f>'Nettó fin 08 hóÖnkormányzat KF'!N133</f>
        <v>2723734</v>
      </c>
      <c r="O71" s="438" t="s">
        <v>88</v>
      </c>
      <c r="P71" s="433" t="s">
        <v>89</v>
      </c>
      <c r="Q71" s="436">
        <f>'Nettó fin 08 hóÖnkormányzat KF'!Q133</f>
        <v>0</v>
      </c>
      <c r="R71" s="432" t="s">
        <v>88</v>
      </c>
      <c r="S71" s="433" t="s">
        <v>90</v>
      </c>
      <c r="T71" s="439">
        <f>'Nettó fin 08 hóÖnkormányzat KF'!T133</f>
        <v>0</v>
      </c>
    </row>
    <row r="72" spans="2:20">
      <c r="B72" s="765"/>
      <c r="C72" s="440" t="s">
        <v>91</v>
      </c>
      <c r="D72" s="426" t="s">
        <v>92</v>
      </c>
      <c r="E72" s="427">
        <f>'Nettó fin 08 hóÖnkormányzat KF'!E134</f>
        <v>2608780</v>
      </c>
      <c r="F72" s="440" t="s">
        <v>91</v>
      </c>
      <c r="G72" s="426" t="s">
        <v>93</v>
      </c>
      <c r="H72" s="427">
        <f>'Nettó fin 08 hóÖnkormányzat KF'!H134</f>
        <v>2721820</v>
      </c>
      <c r="I72" s="441" t="s">
        <v>91</v>
      </c>
      <c r="J72" s="426" t="s">
        <v>92</v>
      </c>
      <c r="K72" s="442">
        <f>'Nettó fin 08 hóÖnkormányzat KF'!K134</f>
        <v>2723734</v>
      </c>
      <c r="L72" s="440" t="s">
        <v>91</v>
      </c>
      <c r="M72" s="426" t="s">
        <v>93</v>
      </c>
      <c r="N72" s="443">
        <f>'Nettó fin 08 hóÖnkormányzat KF'!N134</f>
        <v>2761409</v>
      </c>
      <c r="O72" s="441" t="s">
        <v>91</v>
      </c>
      <c r="P72" s="426" t="s">
        <v>92</v>
      </c>
      <c r="Q72" s="442">
        <f>'Nettó fin 08 hóÖnkormányzat KF'!Q134</f>
        <v>0</v>
      </c>
      <c r="R72" s="440" t="s">
        <v>91</v>
      </c>
      <c r="S72" s="426" t="s">
        <v>93</v>
      </c>
      <c r="T72" s="444">
        <f>'Nettó fin 08 hóÖnkormányzat KF'!T134</f>
        <v>0</v>
      </c>
    </row>
    <row r="73" spans="2:20">
      <c r="B73" s="765"/>
      <c r="C73" s="440"/>
      <c r="D73" s="426"/>
      <c r="E73" s="427"/>
      <c r="F73" s="440" t="s">
        <v>130</v>
      </c>
      <c r="G73" s="426"/>
      <c r="H73" s="427">
        <f>'Nettó fin 08 hóÖnkormányzat KF'!H135</f>
        <v>861615</v>
      </c>
      <c r="I73" s="441"/>
      <c r="J73" s="426"/>
      <c r="K73" s="442"/>
      <c r="L73" s="440"/>
      <c r="M73" s="426"/>
      <c r="N73" s="443"/>
      <c r="O73" s="441"/>
      <c r="P73" s="426"/>
      <c r="Q73" s="442"/>
      <c r="R73" s="440"/>
      <c r="S73" s="426"/>
      <c r="T73" s="444"/>
    </row>
    <row r="74" spans="2:20">
      <c r="B74" s="765"/>
      <c r="C74" s="440" t="s">
        <v>95</v>
      </c>
      <c r="D74" s="426"/>
      <c r="E74" s="427">
        <f>E71-E72</f>
        <v>-1747165</v>
      </c>
      <c r="F74" s="440" t="s">
        <v>96</v>
      </c>
      <c r="G74" s="426"/>
      <c r="H74" s="427">
        <f>'Nettó fin 08 hóÖnkormányzat KF'!H136</f>
        <v>-1747165</v>
      </c>
      <c r="I74" s="441" t="s">
        <v>95</v>
      </c>
      <c r="J74" s="426"/>
      <c r="K74" s="427">
        <f>'Nettó fin 08 hóÖnkormányzat KF'!K136</f>
        <v>-114954</v>
      </c>
      <c r="L74" s="440" t="s">
        <v>96</v>
      </c>
      <c r="M74" s="426"/>
      <c r="N74" s="443">
        <f>'Nettó fin 08 hóÖnkormányzat KF'!N136</f>
        <v>-37675</v>
      </c>
      <c r="O74" s="441" t="s">
        <v>95</v>
      </c>
      <c r="P74" s="426"/>
      <c r="Q74" s="427">
        <f>'Nettó fin 08 hóÖnkormányzat KF'!Q136</f>
        <v>0</v>
      </c>
      <c r="R74" s="440" t="s">
        <v>96</v>
      </c>
      <c r="S74" s="426"/>
      <c r="T74" s="444">
        <f>'Nettó fin 08 hóÖnkormányzat KF'!T136</f>
        <v>0</v>
      </c>
    </row>
    <row r="75" spans="2:20" ht="32.25" thickBot="1">
      <c r="B75" s="766"/>
      <c r="C75" s="445"/>
      <c r="D75" s="446"/>
      <c r="E75" s="447"/>
      <c r="F75" s="448" t="s">
        <v>97</v>
      </c>
      <c r="G75" s="446"/>
      <c r="H75" s="447">
        <f>'Nettó fin 08 hóÖnkormányzat KF'!H137</f>
        <v>-1747165</v>
      </c>
      <c r="I75" s="449"/>
      <c r="J75" s="446"/>
      <c r="K75" s="447"/>
      <c r="L75" s="448" t="s">
        <v>97</v>
      </c>
      <c r="M75" s="446"/>
      <c r="N75" s="450">
        <f>'Nettó fin 08 hóÖnkormányzat KF'!N137</f>
        <v>-37675</v>
      </c>
      <c r="O75" s="449"/>
      <c r="P75" s="446"/>
      <c r="Q75" s="447"/>
      <c r="R75" s="448" t="s">
        <v>97</v>
      </c>
      <c r="S75" s="446"/>
      <c r="T75" s="451">
        <f>'Nettó fin 08 hóÖnkormányzat KF'!T137</f>
        <v>0</v>
      </c>
    </row>
    <row r="76" spans="2:20">
      <c r="B76" s="425"/>
      <c r="C76" s="452"/>
      <c r="D76" s="452"/>
      <c r="E76" s="452"/>
      <c r="F76" s="452"/>
      <c r="G76" s="452"/>
      <c r="H76" s="452"/>
      <c r="I76" s="452"/>
      <c r="J76" s="452"/>
      <c r="K76" s="452"/>
      <c r="L76" s="452"/>
      <c r="M76" s="452"/>
      <c r="N76" s="452"/>
      <c r="O76" s="452"/>
      <c r="P76" s="452"/>
      <c r="Q76" s="452"/>
      <c r="R76" s="452"/>
      <c r="S76" s="452"/>
      <c r="T76" s="453"/>
    </row>
    <row r="77" spans="2:20" s="492" customFormat="1">
      <c r="B77" s="491" t="s">
        <v>387</v>
      </c>
      <c r="C77" s="386"/>
      <c r="D77" s="386"/>
      <c r="E77" s="395">
        <f>E74-H74</f>
        <v>0</v>
      </c>
      <c r="F77" s="386"/>
      <c r="G77" s="386"/>
      <c r="H77" s="395">
        <f>H75-H74</f>
        <v>0</v>
      </c>
      <c r="I77" s="386"/>
      <c r="J77" s="386"/>
      <c r="K77" s="395">
        <f>K74-N74</f>
        <v>-77279</v>
      </c>
      <c r="L77" s="386"/>
      <c r="M77" s="386"/>
      <c r="N77" s="395">
        <f>N75-N74</f>
        <v>0</v>
      </c>
      <c r="O77" s="386"/>
      <c r="P77" s="386"/>
      <c r="Q77" s="395">
        <f>Q74-T74</f>
        <v>0</v>
      </c>
      <c r="R77" s="386"/>
      <c r="S77" s="386"/>
      <c r="T77" s="493">
        <f>T75-T74</f>
        <v>0</v>
      </c>
    </row>
    <row r="78" spans="2:20" s="492" customFormat="1">
      <c r="B78" s="491" t="s">
        <v>388</v>
      </c>
      <c r="C78" s="386"/>
      <c r="D78" s="386"/>
      <c r="E78" s="395">
        <f>IF('Nettó fin 08 hóÖnkormányzat KF'!D31=0,0,'Nettó fin 08 hóÖnkormányzat KF'!D31*(-1))</f>
        <v>0</v>
      </c>
      <c r="F78" s="386"/>
      <c r="G78" s="386"/>
      <c r="H78" s="395"/>
      <c r="I78" s="386"/>
      <c r="J78" s="386"/>
      <c r="K78" s="395">
        <f>IF('Nettó fin 08 hóÖnkormányzat KF'!F31=0,0,'Nettó fin 08 hóÖnkormányzat KF'!F31*(-1))</f>
        <v>-77279</v>
      </c>
      <c r="L78" s="386"/>
      <c r="M78" s="386"/>
      <c r="N78" s="395"/>
      <c r="O78" s="386"/>
      <c r="P78" s="386"/>
      <c r="Q78" s="395">
        <f>IF('Nettó fin 08 hóÖnkormányzat KF'!H31=0,0,'Nettó fin 08 hóÖnkormányzat KF'!H31*(-1))</f>
        <v>0</v>
      </c>
      <c r="R78" s="386"/>
      <c r="S78" s="386"/>
      <c r="T78" s="493"/>
    </row>
    <row r="79" spans="2:20" s="492" customFormat="1">
      <c r="B79" s="491" t="s">
        <v>412</v>
      </c>
      <c r="C79" s="386"/>
      <c r="D79" s="386"/>
      <c r="E79" s="395">
        <f>IF(E77=0,0,E67)</f>
        <v>0</v>
      </c>
      <c r="F79" s="386"/>
      <c r="G79" s="386"/>
      <c r="H79" s="395">
        <f>IF(H77=0,0,E79)</f>
        <v>0</v>
      </c>
      <c r="I79" s="386"/>
      <c r="J79" s="386"/>
      <c r="K79" s="395">
        <f>IF(K77=0,0,K67)</f>
        <v>0</v>
      </c>
      <c r="L79" s="386"/>
      <c r="M79" s="386"/>
      <c r="N79" s="395">
        <f>IF(N77=0,0,K79)</f>
        <v>0</v>
      </c>
      <c r="O79" s="386"/>
      <c r="P79" s="386"/>
      <c r="Q79" s="395">
        <f>IF(Q77=0,0,Q67)</f>
        <v>0</v>
      </c>
      <c r="R79" s="386"/>
      <c r="S79" s="386"/>
      <c r="T79" s="493">
        <f>IF(T77=0,0,Q79)</f>
        <v>0</v>
      </c>
    </row>
    <row r="80" spans="2:20">
      <c r="B80" s="454" t="s">
        <v>207</v>
      </c>
      <c r="C80" s="452"/>
      <c r="D80" s="452"/>
      <c r="E80" s="455">
        <f>E77-E78+E79</f>
        <v>0</v>
      </c>
      <c r="F80" s="452"/>
      <c r="G80" s="452"/>
      <c r="H80" s="455">
        <f>H77-H78+H79</f>
        <v>0</v>
      </c>
      <c r="I80" s="452"/>
      <c r="J80" s="452"/>
      <c r="K80" s="455">
        <f>K77-K78-K79</f>
        <v>0</v>
      </c>
      <c r="L80" s="452"/>
      <c r="M80" s="452"/>
      <c r="N80" s="455">
        <f>N77-N78-N79</f>
        <v>0</v>
      </c>
      <c r="O80" s="452"/>
      <c r="P80" s="452"/>
      <c r="Q80" s="455">
        <f>Q77-Q78-Q79</f>
        <v>0</v>
      </c>
      <c r="R80" s="452"/>
      <c r="S80" s="452"/>
      <c r="T80" s="456">
        <f>T77-T78-T79</f>
        <v>0</v>
      </c>
    </row>
    <row r="81" spans="2:20">
      <c r="B81" s="425"/>
      <c r="C81" s="452"/>
      <c r="D81" s="452"/>
      <c r="E81" s="452"/>
      <c r="F81" s="452"/>
      <c r="G81" s="452"/>
      <c r="H81" s="452"/>
      <c r="I81" s="452"/>
      <c r="J81" s="452"/>
      <c r="K81" s="452"/>
      <c r="L81" s="452"/>
      <c r="M81" s="452"/>
      <c r="N81" s="452"/>
      <c r="O81" s="452"/>
      <c r="P81" s="452"/>
      <c r="Q81" s="452"/>
      <c r="R81" s="452"/>
      <c r="S81" s="452"/>
      <c r="T81" s="453"/>
    </row>
    <row r="82" spans="2:20" ht="31.5" customHeight="1" thickBot="1">
      <c r="B82" s="299" t="s">
        <v>123</v>
      </c>
      <c r="C82" s="457"/>
      <c r="D82" s="457"/>
      <c r="E82" s="458"/>
      <c r="F82" s="457"/>
      <c r="G82" s="457"/>
      <c r="H82" s="458"/>
      <c r="I82" s="457"/>
      <c r="J82" s="457"/>
      <c r="K82" s="458"/>
      <c r="L82" s="457"/>
      <c r="M82" s="457"/>
      <c r="N82" s="459"/>
      <c r="O82" s="460"/>
      <c r="P82" s="455"/>
      <c r="Q82" s="455"/>
      <c r="R82" s="460"/>
      <c r="S82" s="460"/>
      <c r="T82" s="461"/>
    </row>
    <row r="83" spans="2:20">
      <c r="B83" s="767" t="s">
        <v>358</v>
      </c>
      <c r="C83" s="462" t="s">
        <v>88</v>
      </c>
      <c r="D83" s="463" t="s">
        <v>89</v>
      </c>
      <c r="E83" s="464">
        <f>E59+E71</f>
        <v>6677528</v>
      </c>
      <c r="F83" s="462" t="s">
        <v>88</v>
      </c>
      <c r="G83" s="463" t="s">
        <v>90</v>
      </c>
      <c r="H83" s="464">
        <f>H59+H71</f>
        <v>6135643</v>
      </c>
      <c r="I83" s="465" t="s">
        <v>88</v>
      </c>
      <c r="J83" s="463" t="s">
        <v>89</v>
      </c>
      <c r="K83" s="466">
        <f>K59+K71</f>
        <v>2608780</v>
      </c>
      <c r="L83" s="462" t="s">
        <v>88</v>
      </c>
      <c r="M83" s="463" t="s">
        <v>90</v>
      </c>
      <c r="N83" s="467">
        <f>N59+N71</f>
        <v>2723734</v>
      </c>
      <c r="O83" s="465" t="s">
        <v>88</v>
      </c>
      <c r="P83" s="463" t="s">
        <v>89</v>
      </c>
      <c r="Q83" s="466">
        <f>Q59</f>
        <v>2010145</v>
      </c>
      <c r="R83" s="462" t="s">
        <v>88</v>
      </c>
      <c r="S83" s="463" t="s">
        <v>90</v>
      </c>
      <c r="T83" s="468">
        <f>T59</f>
        <v>2078000</v>
      </c>
    </row>
    <row r="84" spans="2:20">
      <c r="B84" s="768"/>
      <c r="C84" s="469" t="s">
        <v>91</v>
      </c>
      <c r="D84" s="457" t="s">
        <v>92</v>
      </c>
      <c r="E84" s="458">
        <f>E60+E72</f>
        <v>8318149</v>
      </c>
      <c r="F84" s="469" t="s">
        <v>91</v>
      </c>
      <c r="G84" s="457" t="s">
        <v>93</v>
      </c>
      <c r="H84" s="458">
        <f>H60+H72</f>
        <v>8625379</v>
      </c>
      <c r="I84" s="470" t="s">
        <v>91</v>
      </c>
      <c r="J84" s="457" t="s">
        <v>92</v>
      </c>
      <c r="K84" s="471">
        <f>K60+K72</f>
        <v>2723734</v>
      </c>
      <c r="L84" s="469" t="s">
        <v>91</v>
      </c>
      <c r="M84" s="457" t="s">
        <v>93</v>
      </c>
      <c r="N84" s="472">
        <f>N60+N72</f>
        <v>2761409</v>
      </c>
      <c r="O84" s="470" t="s">
        <v>91</v>
      </c>
      <c r="P84" s="457" t="s">
        <v>92</v>
      </c>
      <c r="Q84" s="471">
        <f>Q60</f>
        <v>2020145</v>
      </c>
      <c r="R84" s="469" t="s">
        <v>91</v>
      </c>
      <c r="S84" s="457" t="s">
        <v>93</v>
      </c>
      <c r="T84" s="473">
        <f>T60</f>
        <v>2078000</v>
      </c>
    </row>
    <row r="85" spans="2:20">
      <c r="B85" s="768"/>
      <c r="C85" s="469"/>
      <c r="D85" s="457"/>
      <c r="E85" s="458"/>
      <c r="F85" s="469" t="s">
        <v>130</v>
      </c>
      <c r="G85" s="457"/>
      <c r="H85" s="458">
        <f>H61+H73</f>
        <v>861615</v>
      </c>
      <c r="I85" s="470"/>
      <c r="J85" s="457"/>
      <c r="K85" s="471"/>
      <c r="L85" s="469"/>
      <c r="M85" s="457"/>
      <c r="N85" s="472"/>
      <c r="O85" s="470"/>
      <c r="P85" s="457"/>
      <c r="Q85" s="471"/>
      <c r="R85" s="469"/>
      <c r="S85" s="457"/>
      <c r="T85" s="473"/>
    </row>
    <row r="86" spans="2:20">
      <c r="B86" s="768"/>
      <c r="C86" s="469" t="s">
        <v>95</v>
      </c>
      <c r="D86" s="457"/>
      <c r="E86" s="458">
        <f>E83-E84</f>
        <v>-1640621</v>
      </c>
      <c r="F86" s="469" t="s">
        <v>96</v>
      </c>
      <c r="G86" s="457"/>
      <c r="H86" s="458">
        <f>H83-H84+H85</f>
        <v>-1628121</v>
      </c>
      <c r="I86" s="470" t="s">
        <v>95</v>
      </c>
      <c r="J86" s="457"/>
      <c r="K86" s="458">
        <f>K83-K84</f>
        <v>-114954</v>
      </c>
      <c r="L86" s="469" t="s">
        <v>96</v>
      </c>
      <c r="M86" s="457"/>
      <c r="N86" s="472">
        <f>N83-N84</f>
        <v>-37675</v>
      </c>
      <c r="O86" s="470" t="s">
        <v>95</v>
      </c>
      <c r="P86" s="457"/>
      <c r="Q86" s="458">
        <f>Q83-Q84</f>
        <v>-10000</v>
      </c>
      <c r="R86" s="469" t="s">
        <v>96</v>
      </c>
      <c r="S86" s="457"/>
      <c r="T86" s="473">
        <f>T83-T84</f>
        <v>0</v>
      </c>
    </row>
    <row r="87" spans="2:20" ht="32.25" thickBot="1">
      <c r="B87" s="769"/>
      <c r="C87" s="474"/>
      <c r="D87" s="475"/>
      <c r="E87" s="476"/>
      <c r="F87" s="477" t="s">
        <v>97</v>
      </c>
      <c r="G87" s="475"/>
      <c r="H87" s="476">
        <f>H63+H75</f>
        <v>-1628121</v>
      </c>
      <c r="I87" s="478"/>
      <c r="J87" s="475"/>
      <c r="K87" s="476"/>
      <c r="L87" s="477" t="s">
        <v>97</v>
      </c>
      <c r="M87" s="475"/>
      <c r="N87" s="479">
        <f>N63+N75</f>
        <v>-37675</v>
      </c>
      <c r="O87" s="478"/>
      <c r="P87" s="475"/>
      <c r="Q87" s="476"/>
      <c r="R87" s="477" t="s">
        <v>97</v>
      </c>
      <c r="S87" s="475"/>
      <c r="T87" s="480">
        <f>T63</f>
        <v>0</v>
      </c>
    </row>
    <row r="88" spans="2:20">
      <c r="B88" s="425"/>
      <c r="C88" s="452"/>
      <c r="D88" s="452"/>
      <c r="E88" s="452"/>
      <c r="F88" s="452"/>
      <c r="G88" s="452"/>
      <c r="H88" s="452"/>
      <c r="I88" s="452"/>
      <c r="J88" s="452"/>
      <c r="K88" s="452"/>
      <c r="L88" s="452"/>
      <c r="M88" s="452"/>
      <c r="N88" s="452"/>
      <c r="O88" s="452"/>
      <c r="P88" s="452"/>
      <c r="Q88" s="452"/>
      <c r="R88" s="452"/>
      <c r="S88" s="452"/>
      <c r="T88" s="453"/>
    </row>
    <row r="89" spans="2:20" s="492" customFormat="1">
      <c r="B89" s="491" t="s">
        <v>387</v>
      </c>
      <c r="C89" s="386"/>
      <c r="D89" s="386"/>
      <c r="E89" s="395">
        <f>E86-H86</f>
        <v>-12500</v>
      </c>
      <c r="F89" s="386"/>
      <c r="G89" s="386"/>
      <c r="H89" s="395">
        <f>H87-H86</f>
        <v>0</v>
      </c>
      <c r="I89" s="386"/>
      <c r="J89" s="386"/>
      <c r="K89" s="395">
        <f>K86-N86</f>
        <v>-77279</v>
      </c>
      <c r="L89" s="386"/>
      <c r="M89" s="386"/>
      <c r="N89" s="395">
        <f>N87-N86</f>
        <v>0</v>
      </c>
      <c r="O89" s="386"/>
      <c r="P89" s="386"/>
      <c r="Q89" s="395">
        <f>Q86-T86</f>
        <v>-10000</v>
      </c>
      <c r="R89" s="386"/>
      <c r="S89" s="386"/>
      <c r="T89" s="493">
        <f>T87-T86</f>
        <v>0</v>
      </c>
    </row>
    <row r="90" spans="2:20">
      <c r="B90" s="491" t="s">
        <v>388</v>
      </c>
      <c r="C90" s="452"/>
      <c r="D90" s="452"/>
      <c r="E90" s="395">
        <f>IF(D36=0,0,D36*(-1))</f>
        <v>-12500</v>
      </c>
      <c r="F90" s="452"/>
      <c r="G90" s="452"/>
      <c r="H90" s="452"/>
      <c r="I90" s="452"/>
      <c r="J90" s="452"/>
      <c r="K90" s="395">
        <f>IF(E36=0,0,E36*(-1))</f>
        <v>-77279</v>
      </c>
      <c r="L90" s="452"/>
      <c r="M90" s="452"/>
      <c r="N90" s="452"/>
      <c r="O90" s="452"/>
      <c r="P90" s="452"/>
      <c r="Q90" s="395">
        <f>IF(F36=0,0,F36*(-1))</f>
        <v>-10000</v>
      </c>
      <c r="R90" s="452"/>
      <c r="S90" s="452"/>
      <c r="T90" s="453"/>
    </row>
    <row r="91" spans="2:20">
      <c r="B91" s="491" t="s">
        <v>412</v>
      </c>
      <c r="C91" s="452"/>
      <c r="D91" s="452"/>
      <c r="E91" s="395">
        <f>IF(E89=0,0,E67)</f>
        <v>0</v>
      </c>
      <c r="F91" s="452"/>
      <c r="G91" s="452"/>
      <c r="H91" s="395">
        <f>E91</f>
        <v>0</v>
      </c>
      <c r="I91" s="452"/>
      <c r="J91" s="452"/>
      <c r="K91" s="395">
        <f>IF(K89=0,0,K67)</f>
        <v>0</v>
      </c>
      <c r="L91" s="452"/>
      <c r="M91" s="452"/>
      <c r="N91" s="516">
        <f>K91</f>
        <v>0</v>
      </c>
      <c r="O91" s="452"/>
      <c r="P91" s="452"/>
      <c r="Q91" s="395">
        <f>IF(Q89=0,0,Q67)</f>
        <v>0</v>
      </c>
      <c r="R91" s="452"/>
      <c r="S91" s="452"/>
      <c r="T91" s="517">
        <f>Q91</f>
        <v>0</v>
      </c>
    </row>
    <row r="92" spans="2:20">
      <c r="B92" s="454" t="s">
        <v>207</v>
      </c>
      <c r="C92" s="452"/>
      <c r="D92" s="452"/>
      <c r="E92" s="455">
        <f>E68+E80</f>
        <v>0</v>
      </c>
      <c r="F92" s="452"/>
      <c r="G92" s="452"/>
      <c r="H92" s="455">
        <f>H68+H80</f>
        <v>0</v>
      </c>
      <c r="I92" s="452"/>
      <c r="J92" s="452"/>
      <c r="K92" s="455">
        <f>K68+K80</f>
        <v>0</v>
      </c>
      <c r="L92" s="452"/>
      <c r="M92" s="452"/>
      <c r="N92" s="455">
        <f>N68+N80</f>
        <v>0</v>
      </c>
      <c r="O92" s="452"/>
      <c r="P92" s="452"/>
      <c r="Q92" s="455">
        <f>Q68+Q80</f>
        <v>0</v>
      </c>
      <c r="R92" s="452"/>
      <c r="S92" s="452"/>
      <c r="T92" s="455">
        <f>T68+T80</f>
        <v>0</v>
      </c>
    </row>
    <row r="93" spans="2:20">
      <c r="B93" s="481"/>
      <c r="C93" s="482"/>
      <c r="D93" s="482"/>
      <c r="E93" s="482"/>
      <c r="F93" s="482"/>
      <c r="G93" s="482"/>
      <c r="H93" s="482"/>
      <c r="I93" s="482"/>
      <c r="J93" s="482"/>
      <c r="K93" s="482"/>
      <c r="L93" s="482"/>
      <c r="M93" s="482"/>
      <c r="N93" s="482"/>
      <c r="O93" s="482"/>
      <c r="P93" s="482"/>
      <c r="Q93" s="482"/>
      <c r="R93" s="482"/>
      <c r="S93" s="482"/>
      <c r="T93" s="483"/>
    </row>
  </sheetData>
  <mergeCells count="39">
    <mergeCell ref="B59:B63"/>
    <mergeCell ref="B71:B75"/>
    <mergeCell ref="B83:B87"/>
    <mergeCell ref="A29:A32"/>
    <mergeCell ref="A44:A46"/>
    <mergeCell ref="A52:A54"/>
    <mergeCell ref="A36:A38"/>
    <mergeCell ref="A43:H43"/>
    <mergeCell ref="A47:H47"/>
    <mergeCell ref="A49:H49"/>
    <mergeCell ref="A51:H51"/>
    <mergeCell ref="A40:A42"/>
    <mergeCell ref="I11:N11"/>
    <mergeCell ref="C2:D2"/>
    <mergeCell ref="B13:C13"/>
    <mergeCell ref="A21:A23"/>
    <mergeCell ref="A13:A17"/>
    <mergeCell ref="B21:G21"/>
    <mergeCell ref="D22:G22"/>
    <mergeCell ref="O56:T56"/>
    <mergeCell ref="C57:E57"/>
    <mergeCell ref="F57:H57"/>
    <mergeCell ref="I57:K57"/>
    <mergeCell ref="L57:N57"/>
    <mergeCell ref="O57:Q57"/>
    <mergeCell ref="R57:T57"/>
    <mergeCell ref="C56:H56"/>
    <mergeCell ref="I56:N56"/>
    <mergeCell ref="D25:G25"/>
    <mergeCell ref="E2:G2"/>
    <mergeCell ref="A11:H11"/>
    <mergeCell ref="A20:H20"/>
    <mergeCell ref="A24:H24"/>
    <mergeCell ref="A3:A10"/>
    <mergeCell ref="A26:H26"/>
    <mergeCell ref="A28:H28"/>
    <mergeCell ref="A33:H33"/>
    <mergeCell ref="A35:H35"/>
    <mergeCell ref="A39:H39"/>
  </mergeCells>
  <printOptions horizontalCentered="1" verticalCentered="1"/>
  <pageMargins left="0.31496062992125984" right="0.31496062992125984" top="0.6692913385826772" bottom="0.35433070866141736" header="0.31496062992125984" footer="0.31496062992125984"/>
  <pageSetup paperSize="8" scale="28" orientation="landscape" cellComments="asDisplayed" r:id="rId1"/>
  <headerFooter>
    <oddHeader xml:space="preserve">&amp;C&amp;14ESETTANULMÁNY
az önkormányzatok nettó finanszírozásának és személyi juttatásának 2014. évi elszámolásához </oddHeader>
    <oddFooter>&amp;C&amp;P/&amp;N</oddFooter>
  </headerFooter>
  <rowBreaks count="1" manualBreakCount="1">
    <brk id="54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Kiegészítő információk</vt:lpstr>
      <vt:lpstr>ALAPADATOK</vt:lpstr>
      <vt:lpstr>Nettó fin 08 hóÖnkormányzat KFN</vt:lpstr>
      <vt:lpstr>Nettó fin 08 hóÖnkormányzat KF</vt:lpstr>
      <vt:lpstr>ELLENŐRZŐ ADATOK</vt:lpstr>
      <vt:lpstr>Munka1</vt:lpstr>
      <vt:lpstr>ALAPADATOK!Nyomtatási_terület</vt:lpstr>
      <vt:lpstr>'ELLENŐRZŐ ADATOK'!Nyomtatási_terület</vt:lpstr>
      <vt:lpstr>'Kiegészítő információk'!Nyomtatási_terület</vt:lpstr>
      <vt:lpstr>'Nettó fin 08 hóÖnkormányzat KF'!Nyomtatási_terület</vt:lpstr>
      <vt:lpstr>'Nettó fin 08 hóÖnkormányzat KFN'!Nyomtatási_terület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Osgyáni Judit</dc:creator>
  <cp:lastModifiedBy>Osgyáni Judit</cp:lastModifiedBy>
  <cp:lastPrinted>2017-12-27T12:50:47Z</cp:lastPrinted>
  <dcterms:created xsi:type="dcterms:W3CDTF">2014-04-14T11:39:30Z</dcterms:created>
  <dcterms:modified xsi:type="dcterms:W3CDTF">2017-12-27T12:53:44Z</dcterms:modified>
</cp:coreProperties>
</file>